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vangeline\Desktop\"/>
    </mc:Choice>
  </mc:AlternateContent>
  <bookViews>
    <workbookView xWindow="0" yWindow="0" windowWidth="15360" windowHeight="7530" tabRatio="500" firstSheet="24" activeTab="28"/>
  </bookViews>
  <sheets>
    <sheet name="March to Dec 2016.csv" sheetId="1" state="hidden" r:id="rId1"/>
    <sheet name="March " sheetId="2" state="hidden" r:id="rId2"/>
    <sheet name="April " sheetId="3" state="hidden" r:id="rId3"/>
    <sheet name="May" sheetId="4" state="hidden" r:id="rId4"/>
    <sheet name="June" sheetId="5" state="hidden" r:id="rId5"/>
    <sheet name="July" sheetId="6" state="hidden" r:id="rId6"/>
    <sheet name="Aug " sheetId="7" state="hidden" r:id="rId7"/>
    <sheet name="Sep" sheetId="8" state="hidden" r:id="rId8"/>
    <sheet name="Oct " sheetId="9" state="hidden" r:id="rId9"/>
    <sheet name="Nov" sheetId="10" state="hidden" r:id="rId10"/>
    <sheet name="2016 Dec" sheetId="11" r:id="rId11"/>
    <sheet name="2017 ALL" sheetId="12" r:id="rId12"/>
    <sheet name="2017 Jan" sheetId="13" r:id="rId13"/>
    <sheet name="2017 Feb" sheetId="14" r:id="rId14"/>
    <sheet name="2017 Mar" sheetId="15" r:id="rId15"/>
    <sheet name="2017 Apr" sheetId="16" r:id="rId16"/>
    <sheet name="2017 May" sheetId="17" r:id="rId17"/>
    <sheet name="2017 June" sheetId="18" r:id="rId18"/>
    <sheet name="July 2017" sheetId="19" r:id="rId19"/>
    <sheet name="August 2017" sheetId="20" r:id="rId20"/>
    <sheet name="Sept 2017" sheetId="21" r:id="rId21"/>
    <sheet name="October 2017" sheetId="22" r:id="rId22"/>
    <sheet name="November 2017" sheetId="23" r:id="rId23"/>
    <sheet name="December 2017" sheetId="24" r:id="rId24"/>
    <sheet name="January 2018" sheetId="25" r:id="rId25"/>
    <sheet name="February 2018" sheetId="26" r:id="rId26"/>
    <sheet name="March 2018" sheetId="27" r:id="rId27"/>
    <sheet name="April 2018" sheetId="28" r:id="rId28"/>
    <sheet name="May 2018" sheetId="29" r:id="rId29"/>
  </sheets>
  <definedNames>
    <definedName name="_xlnm.Print_Area" localSheetId="25">'February 2018'!$A$19:$F$97</definedName>
    <definedName name="_xlnm.Print_Area" localSheetId="24">'January 2018'!$1:$151</definedName>
    <definedName name="Z_DD41D0B5_6320_4E50_909F_3C946F1CC831_.wvu.Cols" localSheetId="15" hidden="1">'2017 Apr'!$D:$H,'2017 Apr'!$M:$M</definedName>
    <definedName name="Z_DD41D0B5_6320_4E50_909F_3C946F1CC831_.wvu.Cols" localSheetId="13" hidden="1">'2017 Feb'!$D:$F,'2017 Feb'!$H:$H,'2017 Feb'!$M:$M</definedName>
    <definedName name="Z_DD41D0B5_6320_4E50_909F_3C946F1CC831_.wvu.Cols" localSheetId="12" hidden="1">'2017 Jan'!$D:$F,'2017 Jan'!$H:$H</definedName>
    <definedName name="Z_DD41D0B5_6320_4E50_909F_3C946F1CC831_.wvu.Cols" localSheetId="17" hidden="1">'2017 June'!$M:$M</definedName>
    <definedName name="Z_DD41D0B5_6320_4E50_909F_3C946F1CC831_.wvu.Cols" localSheetId="14" hidden="1">'2017 Mar'!$D:$F,'2017 Mar'!$H:$H,'2017 Mar'!$M:$M</definedName>
    <definedName name="Z_DD41D0B5_6320_4E50_909F_3C946F1CC831_.wvu.Cols" localSheetId="16" hidden="1">'2017 May'!$D:$H,'2017 May'!$M:$M</definedName>
    <definedName name="Z_DD41D0B5_6320_4E50_909F_3C946F1CC831_.wvu.Cols" localSheetId="19" hidden="1">'August 2017'!$H:$H</definedName>
    <definedName name="Z_DD41D0B5_6320_4E50_909F_3C946F1CC831_.wvu.Cols" localSheetId="18" hidden="1">'July 2017'!$H:$H</definedName>
    <definedName name="Z_DD41D0B5_6320_4E50_909F_3C946F1CC831_.wvu.PrintArea" localSheetId="25" hidden="1">'February 2018'!$A$19:$F$97</definedName>
    <definedName name="Z_DD41D0B5_6320_4E50_909F_3C946F1CC831_.wvu.PrintArea" localSheetId="24" hidden="1">'January 2018'!$1:$151</definedName>
  </definedNames>
  <calcPr calcId="171027" fullPrecision="0"/>
  <customWorkbookViews>
    <customWorkbookView name="evangeline - Personal View" guid="{DD41D0B5-6320-4E50-909F-3C946F1CC831}" mergeInterval="0" personalView="1" maximized="1" xWindow="-8" yWindow="-8" windowWidth="1616" windowHeight="876" tabRatio="500" activeSheetId="29"/>
  </customWorkbookViews>
</workbook>
</file>

<file path=xl/calcChain.xml><?xml version="1.0" encoding="utf-8"?>
<calcChain xmlns="http://schemas.openxmlformats.org/spreadsheetml/2006/main">
  <c r="G123" i="29" l="1"/>
  <c r="D34" i="29" l="1"/>
  <c r="I12" i="29" l="1"/>
  <c r="M9" i="29"/>
  <c r="M10" i="29" s="1"/>
  <c r="M11" i="29" s="1"/>
  <c r="L11" i="29"/>
  <c r="I123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5" i="29" l="1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C11" i="29" l="1"/>
  <c r="C3" i="29"/>
  <c r="C5" i="29"/>
  <c r="C6" i="29"/>
  <c r="D68" i="29" l="1"/>
  <c r="D71" i="29"/>
  <c r="D51" i="29" l="1"/>
  <c r="D52" i="29"/>
  <c r="D53" i="29"/>
  <c r="D54" i="29"/>
  <c r="D55" i="29"/>
  <c r="D56" i="29"/>
  <c r="D57" i="29"/>
  <c r="D58" i="29"/>
  <c r="I134" i="28"/>
  <c r="J134" i="28" s="1"/>
  <c r="D52" i="28"/>
  <c r="D59" i="29"/>
  <c r="D60" i="29"/>
  <c r="D61" i="29"/>
  <c r="D62" i="29"/>
  <c r="D50" i="29"/>
  <c r="D63" i="29"/>
  <c r="D64" i="29"/>
  <c r="D65" i="29"/>
  <c r="D66" i="29"/>
  <c r="D67" i="29"/>
  <c r="D69" i="29"/>
  <c r="D88" i="29"/>
  <c r="D85" i="29"/>
  <c r="D86" i="29"/>
  <c r="D73" i="29" l="1"/>
  <c r="D74" i="29"/>
  <c r="D75" i="29"/>
  <c r="D70" i="29"/>
  <c r="D76" i="29"/>
  <c r="D77" i="29"/>
  <c r="D78" i="29"/>
  <c r="D79" i="29"/>
  <c r="D80" i="29"/>
  <c r="D81" i="29"/>
  <c r="D82" i="29"/>
  <c r="D83" i="29"/>
  <c r="D84" i="29"/>
  <c r="D94" i="29" l="1"/>
  <c r="D87" i="29"/>
  <c r="D90" i="29"/>
  <c r="D91" i="29"/>
  <c r="D92" i="29"/>
  <c r="D93" i="29"/>
  <c r="D95" i="29"/>
  <c r="D96" i="29"/>
  <c r="D97" i="29"/>
  <c r="D98" i="29"/>
  <c r="D89" i="29"/>
  <c r="D99" i="29"/>
  <c r="D100" i="29"/>
  <c r="D104" i="29"/>
  <c r="D108" i="29"/>
  <c r="D101" i="29"/>
  <c r="D102" i="29"/>
  <c r="D103" i="29"/>
  <c r="D105" i="29"/>
  <c r="D106" i="29"/>
  <c r="D107" i="29"/>
  <c r="L5" i="29" l="1"/>
  <c r="L6" i="29"/>
  <c r="L3" i="29"/>
  <c r="M3" i="29" s="1"/>
  <c r="M4" i="29" s="1"/>
  <c r="D121" i="29"/>
  <c r="D119" i="29"/>
  <c r="M117" i="29"/>
  <c r="D117" i="29"/>
  <c r="D116" i="29"/>
  <c r="D113" i="29"/>
  <c r="D112" i="29"/>
  <c r="D111" i="29"/>
  <c r="D110" i="29"/>
  <c r="D109" i="29"/>
  <c r="G250" i="29"/>
  <c r="I128" i="29"/>
  <c r="M5" i="29" l="1"/>
  <c r="M6" i="29" s="1"/>
  <c r="M7" i="29" s="1"/>
  <c r="M8" i="29" s="1"/>
  <c r="G135" i="28"/>
  <c r="G140" i="28" s="1"/>
  <c r="K12" i="28"/>
  <c r="J12" i="28"/>
  <c r="D22" i="28" l="1"/>
  <c r="L9" i="28" l="1"/>
  <c r="L8" i="28"/>
  <c r="C8" i="28"/>
  <c r="C9" i="28"/>
  <c r="M22" i="28"/>
  <c r="D14" i="28"/>
  <c r="D15" i="28"/>
  <c r="D16" i="28"/>
  <c r="D17" i="28"/>
  <c r="D18" i="28"/>
  <c r="D19" i="28"/>
  <c r="D28" i="28" l="1"/>
  <c r="D29" i="28"/>
  <c r="D24" i="28" l="1"/>
  <c r="D20" i="28"/>
  <c r="D21" i="28"/>
  <c r="D26" i="28"/>
  <c r="D27" i="28"/>
  <c r="D30" i="28"/>
  <c r="D31" i="28"/>
  <c r="D32" i="28"/>
  <c r="D33" i="28"/>
  <c r="D34" i="28"/>
  <c r="D35" i="28"/>
  <c r="D36" i="28"/>
  <c r="D37" i="28"/>
  <c r="D38" i="28"/>
  <c r="D39" i="28" l="1"/>
  <c r="D40" i="28"/>
  <c r="D41" i="28"/>
  <c r="D47" i="28" l="1"/>
  <c r="D48" i="28"/>
  <c r="D49" i="28"/>
  <c r="D50" i="28"/>
  <c r="D51" i="28"/>
  <c r="D45" i="28"/>
  <c r="D46" i="28"/>
  <c r="D53" i="28"/>
  <c r="D54" i="28"/>
  <c r="D55" i="28"/>
  <c r="D56" i="28"/>
  <c r="D57" i="28"/>
  <c r="D58" i="28"/>
  <c r="D78" i="28" l="1"/>
  <c r="D89" i="28" l="1"/>
  <c r="D59" i="28" l="1"/>
  <c r="D60" i="28"/>
  <c r="D61" i="28"/>
  <c r="D62" i="28"/>
  <c r="D63" i="28"/>
  <c r="D64" i="28"/>
  <c r="D65" i="28"/>
  <c r="D66" i="28"/>
  <c r="D68" i="28"/>
  <c r="D70" i="28"/>
  <c r="D71" i="28"/>
  <c r="D72" i="28"/>
  <c r="D73" i="28"/>
  <c r="D74" i="28"/>
  <c r="D75" i="28"/>
  <c r="D76" i="28"/>
  <c r="D83" i="28"/>
  <c r="D42" i="28"/>
  <c r="D43" i="28"/>
  <c r="D44" i="28"/>
  <c r="D67" i="28"/>
  <c r="D77" i="28"/>
  <c r="D79" i="28"/>
  <c r="D80" i="28"/>
  <c r="D81" i="28"/>
  <c r="D86" i="28" l="1"/>
  <c r="D87" i="28"/>
  <c r="D85" i="28"/>
  <c r="D96" i="28"/>
  <c r="D91" i="28"/>
  <c r="D93" i="28"/>
  <c r="D94" i="28"/>
  <c r="D84" i="28"/>
  <c r="D88" i="28"/>
  <c r="D90" i="28"/>
  <c r="D95" i="28"/>
  <c r="D97" i="28"/>
  <c r="D98" i="28"/>
  <c r="L4" i="28" l="1"/>
  <c r="L5" i="28"/>
  <c r="L6" i="28"/>
  <c r="L7" i="28"/>
  <c r="L3" i="28"/>
  <c r="C4" i="28"/>
  <c r="C5" i="28"/>
  <c r="C6" i="28"/>
  <c r="C7" i="28"/>
  <c r="C3" i="28"/>
  <c r="D118" i="28"/>
  <c r="M3" i="28" l="1"/>
  <c r="M4" i="28" s="1"/>
  <c r="M5" i="28" s="1"/>
  <c r="M6" i="28" s="1"/>
  <c r="M7" i="28" s="1"/>
  <c r="M8" i="28" s="1"/>
  <c r="M9" i="28" s="1"/>
  <c r="L12" i="28"/>
  <c r="D82" i="28"/>
  <c r="D99" i="28"/>
  <c r="D100" i="28"/>
  <c r="D101" i="28"/>
  <c r="D102" i="28"/>
  <c r="D103" i="28"/>
  <c r="D104" i="28"/>
  <c r="D105" i="28"/>
  <c r="D109" i="28"/>
  <c r="D108" i="28"/>
  <c r="D107" i="28"/>
  <c r="D106" i="28"/>
  <c r="D110" i="28"/>
  <c r="D111" i="28"/>
  <c r="D116" i="28"/>
  <c r="D112" i="28" l="1"/>
  <c r="D113" i="28"/>
  <c r="D114" i="28"/>
  <c r="D115" i="28"/>
  <c r="D117" i="28"/>
  <c r="D119" i="28" l="1"/>
  <c r="G335" i="28" l="1"/>
  <c r="I213" i="28"/>
  <c r="G205" i="28"/>
  <c r="D133" i="28"/>
  <c r="D132" i="28"/>
  <c r="D131" i="28"/>
  <c r="D130" i="28"/>
  <c r="D129" i="28"/>
  <c r="D128" i="28"/>
  <c r="I127" i="28"/>
  <c r="D127" i="28"/>
  <c r="D126" i="28"/>
  <c r="D123" i="28"/>
  <c r="D122" i="28"/>
  <c r="I205" i="28" l="1"/>
  <c r="I131" i="27"/>
  <c r="G123" i="27"/>
  <c r="I21" i="27"/>
  <c r="I31" i="27"/>
  <c r="I36" i="27"/>
  <c r="I123" i="27" s="1"/>
  <c r="I42" i="27"/>
  <c r="I44" i="27"/>
  <c r="I46" i="27"/>
  <c r="I49" i="27"/>
  <c r="I53" i="27"/>
  <c r="I58" i="27"/>
  <c r="I61" i="27"/>
  <c r="I66" i="27"/>
  <c r="I70" i="27"/>
  <c r="I79" i="27"/>
  <c r="I86" i="27"/>
  <c r="I90" i="27"/>
  <c r="I94" i="27"/>
  <c r="I96" i="27"/>
  <c r="I101" i="27"/>
  <c r="E7" i="27" l="1"/>
  <c r="D16" i="27" l="1"/>
  <c r="D17" i="27"/>
  <c r="D18" i="27"/>
  <c r="D19" i="27"/>
  <c r="G253" i="27"/>
  <c r="L6" i="27" l="1"/>
  <c r="C5" i="27"/>
  <c r="C6" i="27"/>
  <c r="D15" i="27" l="1"/>
  <c r="D20" i="27"/>
  <c r="D21" i="27"/>
  <c r="D22" i="27"/>
  <c r="D23" i="27"/>
  <c r="D24" i="27"/>
  <c r="D25" i="27"/>
  <c r="D26" i="27"/>
  <c r="D27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L5" i="27"/>
  <c r="L4" i="27"/>
  <c r="C4" i="27"/>
  <c r="D60" i="27"/>
  <c r="D121" i="27"/>
  <c r="D120" i="27"/>
  <c r="D119" i="27"/>
  <c r="D118" i="27"/>
  <c r="D117" i="27"/>
  <c r="D116" i="27"/>
  <c r="D115" i="27"/>
  <c r="D114" i="27"/>
  <c r="D113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M4" i="27" l="1"/>
  <c r="M5" i="27" s="1"/>
  <c r="M6" i="27" s="1"/>
  <c r="M11" i="27" s="1"/>
  <c r="E11" i="26"/>
  <c r="L9" i="26"/>
  <c r="C9" i="26"/>
  <c r="L7" i="26"/>
  <c r="C7" i="26"/>
  <c r="L6" i="26"/>
  <c r="C6" i="26"/>
  <c r="M4" i="26"/>
  <c r="M6" i="26" s="1"/>
  <c r="M7" i="26" s="1"/>
  <c r="M9" i="26" s="1"/>
  <c r="M10" i="26" s="1"/>
  <c r="L4" i="26"/>
  <c r="C4" i="26"/>
  <c r="I31" i="25"/>
  <c r="H31" i="25"/>
  <c r="G31" i="25"/>
  <c r="F31" i="25"/>
  <c r="D31" i="25"/>
  <c r="C31" i="25"/>
  <c r="J30" i="25"/>
  <c r="J28" i="25"/>
  <c r="J26" i="25"/>
  <c r="J24" i="25"/>
  <c r="J22" i="25"/>
  <c r="L20" i="25"/>
  <c r="J20" i="25"/>
  <c r="J17" i="25"/>
  <c r="J15" i="25"/>
  <c r="J13" i="25"/>
  <c r="J12" i="25"/>
  <c r="J11" i="25"/>
  <c r="J10" i="25"/>
  <c r="J7" i="25"/>
  <c r="J6" i="25"/>
  <c r="M5" i="25"/>
  <c r="K4" i="25"/>
  <c r="K5" i="25" s="1"/>
  <c r="K6" i="25" s="1"/>
  <c r="K7" i="25" s="1"/>
  <c r="K8" i="25" s="1"/>
  <c r="J4" i="25"/>
  <c r="K3" i="25"/>
  <c r="J3" i="25"/>
  <c r="J31" i="25" s="1"/>
  <c r="E67" i="25"/>
  <c r="K13" i="25" l="1"/>
  <c r="K14" i="25" s="1"/>
  <c r="K15" i="25" s="1"/>
  <c r="K17" i="25" l="1"/>
  <c r="K18" i="25" s="1"/>
  <c r="L15" i="25"/>
  <c r="L8" i="25"/>
  <c r="K20" i="25" l="1"/>
  <c r="K21" i="25" s="1"/>
  <c r="K22" i="25" s="1"/>
  <c r="K24" i="25" s="1"/>
  <c r="K19" i="25"/>
  <c r="K26" i="25" l="1"/>
  <c r="K28" i="25" s="1"/>
  <c r="K30" i="25" s="1"/>
  <c r="L26" i="25"/>
  <c r="C21" i="26" l="1"/>
  <c r="C22" i="26"/>
  <c r="C23" i="26"/>
  <c r="C25" i="26"/>
  <c r="C26" i="26"/>
  <c r="C27" i="26"/>
  <c r="C28" i="26"/>
  <c r="C29" i="26"/>
  <c r="C30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20" i="26"/>
  <c r="F97" i="26" l="1"/>
  <c r="G97" i="26"/>
  <c r="D127" i="25" l="1"/>
  <c r="C127" i="25"/>
  <c r="C128" i="25" s="1"/>
  <c r="C144" i="25"/>
  <c r="E151" i="25" l="1"/>
  <c r="F151" i="25" s="1"/>
  <c r="E150" i="25"/>
  <c r="D89" i="24" l="1"/>
  <c r="E70" i="23" l="1"/>
  <c r="E14" i="23"/>
  <c r="E36" i="23"/>
  <c r="E52" i="23"/>
  <c r="E62" i="23"/>
  <c r="E63" i="23"/>
  <c r="E67" i="23" l="1"/>
  <c r="E69" i="23"/>
  <c r="E68" i="23"/>
  <c r="E66" i="23"/>
  <c r="E65" i="23"/>
  <c r="E64" i="23"/>
  <c r="E61" i="23" l="1"/>
  <c r="E60" i="23"/>
  <c r="E59" i="23"/>
  <c r="E58" i="23"/>
  <c r="E57" i="23"/>
  <c r="E56" i="23" l="1"/>
  <c r="E55" i="23"/>
  <c r="E54" i="23"/>
  <c r="E53" i="23"/>
  <c r="E51" i="23"/>
  <c r="E50" i="23"/>
  <c r="E49" i="23"/>
  <c r="E48" i="23"/>
  <c r="E47" i="23"/>
  <c r="E46" i="23"/>
  <c r="J6" i="23"/>
  <c r="J5" i="23" l="1"/>
  <c r="E45" i="23" l="1"/>
  <c r="E44" i="23"/>
  <c r="J4" i="23" l="1"/>
  <c r="E43" i="23"/>
  <c r="E42" i="23"/>
  <c r="E41" i="23"/>
  <c r="E40" i="23"/>
  <c r="E39" i="23"/>
  <c r="E38" i="23" l="1"/>
  <c r="E37" i="23"/>
  <c r="E35" i="23"/>
  <c r="E34" i="23"/>
  <c r="E33" i="23"/>
  <c r="E32" i="23"/>
  <c r="E31" i="23"/>
  <c r="E30" i="23"/>
  <c r="E29" i="23" l="1"/>
  <c r="J3" i="23" l="1"/>
  <c r="K3" i="23" l="1"/>
  <c r="K4" i="23" s="1"/>
  <c r="K5" i="23" s="1"/>
  <c r="K6" i="23" s="1"/>
  <c r="E28" i="23"/>
  <c r="E27" i="23"/>
  <c r="E26" i="23"/>
  <c r="E25" i="23"/>
  <c r="E24" i="23"/>
  <c r="E23" i="23"/>
  <c r="E22" i="23"/>
  <c r="E21" i="23"/>
  <c r="E20" i="23"/>
  <c r="E19" i="23"/>
  <c r="E18" i="23" l="1"/>
  <c r="E17" i="23"/>
  <c r="E16" i="23"/>
  <c r="E15" i="23"/>
  <c r="E13" i="23"/>
  <c r="E12" i="23"/>
  <c r="C65" i="22"/>
  <c r="E24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9" i="22"/>
  <c r="E70" i="22"/>
  <c r="E71" i="22"/>
  <c r="E72" i="22"/>
  <c r="E73" i="22"/>
  <c r="E74" i="22"/>
  <c r="E75" i="22"/>
  <c r="E76" i="22"/>
  <c r="E77" i="22"/>
  <c r="E78" i="22"/>
  <c r="E71" i="23" l="1"/>
  <c r="E65" i="22"/>
  <c r="G65" i="22" s="1"/>
  <c r="E4" i="22"/>
  <c r="J4" i="22"/>
  <c r="F73" i="23" l="1"/>
  <c r="F71" i="23"/>
  <c r="J3" i="22"/>
  <c r="K3" i="22" s="1"/>
  <c r="K4" i="22" s="1"/>
  <c r="E3" i="22"/>
  <c r="G20" i="21" l="1"/>
  <c r="I20" i="21" s="1"/>
  <c r="G19" i="21"/>
  <c r="I19" i="21" s="1"/>
  <c r="G18" i="21"/>
  <c r="I18" i="21" s="1"/>
  <c r="G17" i="21"/>
  <c r="I17" i="21" s="1"/>
  <c r="G16" i="21"/>
  <c r="I16" i="21" s="1"/>
  <c r="G15" i="21"/>
  <c r="I15" i="21" s="1"/>
  <c r="I8" i="21" l="1"/>
  <c r="I10" i="21"/>
  <c r="G14" i="21"/>
  <c r="I14" i="21" s="1"/>
  <c r="G13" i="21"/>
  <c r="I13" i="21" s="1"/>
  <c r="D12" i="21"/>
  <c r="G12" i="21" s="1"/>
  <c r="I12" i="21" s="1"/>
  <c r="I11" i="21"/>
  <c r="G7" i="21"/>
  <c r="I7" i="21" s="1"/>
  <c r="G5" i="21"/>
  <c r="E4" i="21"/>
  <c r="G4" i="21" s="1"/>
  <c r="I4" i="21" s="1"/>
  <c r="L4" i="21" s="1"/>
  <c r="L3" i="21"/>
  <c r="G11" i="21"/>
  <c r="G9" i="21"/>
  <c r="I9" i="21" s="1"/>
  <c r="G8" i="21"/>
  <c r="G6" i="21"/>
  <c r="I6" i="21" s="1"/>
  <c r="I5" i="21"/>
  <c r="C10" i="21"/>
  <c r="C7" i="21"/>
  <c r="C3" i="21"/>
  <c r="G3" i="21" s="1"/>
  <c r="I3" i="21" s="1"/>
  <c r="L5" i="21" l="1"/>
  <c r="L6" i="21" s="1"/>
  <c r="L7" i="21" s="1"/>
  <c r="D61" i="20"/>
  <c r="D57" i="20"/>
  <c r="D38" i="20"/>
  <c r="C64" i="20"/>
  <c r="D25" i="20"/>
  <c r="D36" i="20"/>
  <c r="D43" i="20"/>
  <c r="D21" i="20"/>
  <c r="D48" i="20"/>
  <c r="D50" i="20"/>
  <c r="D55" i="20"/>
  <c r="C49" i="19"/>
  <c r="D16" i="20"/>
  <c r="C16" i="20"/>
  <c r="F16" i="20"/>
  <c r="E7" i="20"/>
  <c r="G7" i="20" s="1"/>
  <c r="D64" i="20" l="1"/>
  <c r="L8" i="2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E14" i="20"/>
  <c r="E13" i="20"/>
  <c r="E12" i="20"/>
  <c r="E11" i="20"/>
  <c r="E10" i="20"/>
  <c r="E9" i="20"/>
  <c r="G14" i="20" l="1"/>
  <c r="G13" i="20"/>
  <c r="G12" i="20"/>
  <c r="G11" i="20"/>
  <c r="G10" i="20"/>
  <c r="G9" i="20"/>
  <c r="G5" i="20"/>
  <c r="E4" i="20"/>
  <c r="G4" i="20" s="1"/>
  <c r="E3" i="20"/>
  <c r="G3" i="20" s="1"/>
  <c r="J3" i="20" s="1"/>
  <c r="E16" i="20" l="1"/>
  <c r="J4" i="20"/>
  <c r="J5" i="20" s="1"/>
  <c r="J6" i="20" s="1"/>
  <c r="J7" i="20" s="1"/>
  <c r="J8" i="20" s="1"/>
  <c r="J9" i="20" s="1"/>
  <c r="J10" i="20" s="1"/>
  <c r="J11" i="20" s="1"/>
  <c r="J12" i="20" s="1"/>
  <c r="J13" i="20" s="1"/>
  <c r="J14" i="20" s="1"/>
  <c r="G16" i="20"/>
  <c r="J18" i="20"/>
  <c r="G8" i="19"/>
  <c r="E14" i="19"/>
  <c r="E13" i="19"/>
  <c r="G13" i="19" s="1"/>
  <c r="E12" i="19"/>
  <c r="G12" i="19" s="1"/>
  <c r="E11" i="19"/>
  <c r="G11" i="19" s="1"/>
  <c r="G10" i="19"/>
  <c r="E9" i="19"/>
  <c r="G9" i="19" s="1"/>
  <c r="E7" i="19"/>
  <c r="G7" i="19" s="1"/>
  <c r="E6" i="19"/>
  <c r="G6" i="19" s="1"/>
  <c r="E5" i="19"/>
  <c r="G5" i="19" s="1"/>
  <c r="E4" i="19"/>
  <c r="G4" i="19" s="1"/>
  <c r="G3" i="19"/>
  <c r="J3" i="19" s="1"/>
  <c r="C55" i="19"/>
  <c r="C52" i="19"/>
  <c r="J4" i="19" l="1"/>
  <c r="J5" i="19" s="1"/>
  <c r="J6" i="19" s="1"/>
  <c r="J7" i="19" s="1"/>
  <c r="J8" i="19" s="1"/>
  <c r="J9" i="19" s="1"/>
  <c r="J10" i="19" s="1"/>
  <c r="J11" i="19" s="1"/>
  <c r="J12" i="19" s="1"/>
  <c r="F14" i="19"/>
  <c r="C48" i="18"/>
  <c r="C45" i="18"/>
  <c r="K12" i="19" l="1"/>
  <c r="G14" i="19"/>
  <c r="L13" i="18"/>
  <c r="K16" i="18"/>
  <c r="L16" i="18" s="1"/>
  <c r="L14" i="18"/>
  <c r="D20" i="18"/>
  <c r="K12" i="18"/>
  <c r="L12" i="18" s="1"/>
  <c r="G20" i="18"/>
  <c r="K11" i="18"/>
  <c r="L11" i="18" s="1"/>
  <c r="K10" i="18"/>
  <c r="L10" i="18" s="1"/>
  <c r="O1" i="18"/>
  <c r="P1" i="18" s="1"/>
  <c r="K9" i="18" l="1"/>
  <c r="L9" i="18" s="1"/>
  <c r="K8" i="18" l="1"/>
  <c r="L8" i="18" s="1"/>
  <c r="K7" i="18" l="1"/>
  <c r="L7" i="18" s="1"/>
  <c r="L6" i="18"/>
  <c r="K5" i="18"/>
  <c r="L5" i="18" s="1"/>
  <c r="K4" i="18"/>
  <c r="L4" i="18" s="1"/>
  <c r="O4" i="18" s="1"/>
  <c r="O5" i="18" s="1"/>
  <c r="O6" i="18" s="1"/>
  <c r="O7" i="18" s="1"/>
  <c r="O8" i="18" s="1"/>
  <c r="O9" i="18" s="1"/>
  <c r="O10" i="18" s="1"/>
  <c r="O11" i="18" s="1"/>
  <c r="O12" i="18" s="1"/>
  <c r="O13" i="18" s="1"/>
  <c r="O14" i="18" s="1"/>
  <c r="O15" i="18" s="1"/>
  <c r="O16" i="18" s="1"/>
  <c r="J20" i="18" l="1"/>
  <c r="C20" i="18"/>
  <c r="C22" i="18" s="1"/>
  <c r="L20" i="18"/>
  <c r="K20" i="18"/>
  <c r="C104" i="12"/>
  <c r="J92" i="12"/>
  <c r="C92" i="12"/>
  <c r="L91" i="12"/>
  <c r="K90" i="12"/>
  <c r="L90" i="12" s="1"/>
  <c r="K89" i="12"/>
  <c r="L89" i="12" s="1"/>
  <c r="K88" i="12"/>
  <c r="L88" i="12" s="1"/>
  <c r="K87" i="12"/>
  <c r="L87" i="12" s="1"/>
  <c r="K86" i="12"/>
  <c r="L86" i="12" s="1"/>
  <c r="K85" i="12"/>
  <c r="L85" i="12" s="1"/>
  <c r="K84" i="12"/>
  <c r="L84" i="12" s="1"/>
  <c r="K83" i="12"/>
  <c r="L83" i="12" s="1"/>
  <c r="K82" i="12"/>
  <c r="L82" i="12" s="1"/>
  <c r="K81" i="12"/>
  <c r="O78" i="12"/>
  <c r="K92" i="12" l="1"/>
  <c r="L81" i="12"/>
  <c r="L14" i="17"/>
  <c r="K13" i="17"/>
  <c r="L13" i="17" s="1"/>
  <c r="K12" i="17"/>
  <c r="L12" i="17" s="1"/>
  <c r="C44" i="17"/>
  <c r="L92" i="12" l="1"/>
  <c r="O81" i="12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K11" i="17"/>
  <c r="L11" i="17" s="1"/>
  <c r="K10" i="17"/>
  <c r="L10" i="17" s="1"/>
  <c r="K9" i="17" l="1"/>
  <c r="L9" i="17" s="1"/>
  <c r="K8" i="17"/>
  <c r="L8" i="17" s="1"/>
  <c r="K7" i="17" l="1"/>
  <c r="L7" i="17" s="1"/>
  <c r="K6" i="17"/>
  <c r="L6" i="17" s="1"/>
  <c r="K5" i="17"/>
  <c r="L5" i="17" s="1"/>
  <c r="K4" i="17"/>
  <c r="L4" i="17" s="1"/>
  <c r="O4" i="17" s="1"/>
  <c r="O5" i="17" s="1"/>
  <c r="O6" i="17" s="1"/>
  <c r="O7" i="17" s="1"/>
  <c r="O8" i="17" s="1"/>
  <c r="O9" i="17" s="1"/>
  <c r="O10" i="17" s="1"/>
  <c r="O11" i="17" s="1"/>
  <c r="O12" i="17" s="1"/>
  <c r="O13" i="17" s="1"/>
  <c r="O14" i="17" s="1"/>
  <c r="J19" i="17"/>
  <c r="C19" i="17"/>
  <c r="O1" i="17"/>
  <c r="P1" i="17" s="1"/>
  <c r="K19" i="17" l="1"/>
  <c r="C31" i="16"/>
  <c r="J15" i="16"/>
  <c r="C15" i="16"/>
  <c r="L19" i="17" l="1"/>
  <c r="L14" i="16"/>
  <c r="K13" i="16"/>
  <c r="L13" i="16" s="1"/>
  <c r="K12" i="16"/>
  <c r="L12" i="16" s="1"/>
  <c r="K11" i="16" l="1"/>
  <c r="L11" i="16" s="1"/>
  <c r="K10" i="16" l="1"/>
  <c r="L10" i="16" s="1"/>
  <c r="K9" i="16"/>
  <c r="L9" i="16" s="1"/>
  <c r="K8" i="16"/>
  <c r="L8" i="16" s="1"/>
  <c r="K7" i="16" l="1"/>
  <c r="L7" i="16" s="1"/>
  <c r="K6" i="16"/>
  <c r="L6" i="16" s="1"/>
  <c r="K5" i="16" l="1"/>
  <c r="L5" i="16" s="1"/>
  <c r="K4" i="16" l="1"/>
  <c r="L4" i="16" l="1"/>
  <c r="K15" i="16"/>
  <c r="O1" i="16"/>
  <c r="P1" i="16" s="1"/>
  <c r="L15" i="16" l="1"/>
  <c r="O4" i="16"/>
  <c r="O5" i="16" s="1"/>
  <c r="O6" i="16" s="1"/>
  <c r="O7" i="16" s="1"/>
  <c r="O8" i="16" s="1"/>
  <c r="O9" i="16" s="1"/>
  <c r="O10" i="16" s="1"/>
  <c r="O11" i="16" s="1"/>
  <c r="O12" i="16" s="1"/>
  <c r="O13" i="16" s="1"/>
  <c r="O14" i="16" s="1"/>
  <c r="K76" i="12"/>
  <c r="L76" i="12" s="1"/>
  <c r="K75" i="12"/>
  <c r="L75" i="12" s="1"/>
  <c r="K74" i="12"/>
  <c r="L74" i="12" s="1"/>
  <c r="K73" i="12"/>
  <c r="L73" i="12" s="1"/>
  <c r="K72" i="12"/>
  <c r="L72" i="12" s="1"/>
  <c r="K71" i="12"/>
  <c r="L71" i="12" s="1"/>
  <c r="K69" i="12"/>
  <c r="L69" i="12" s="1"/>
  <c r="K63" i="12"/>
  <c r="L63" i="12" s="1"/>
  <c r="K62" i="12"/>
  <c r="L62" i="12" s="1"/>
  <c r="K61" i="12"/>
  <c r="L61" i="12" s="1"/>
  <c r="K60" i="12"/>
  <c r="L60" i="12" s="1"/>
  <c r="K21" i="15"/>
  <c r="L21" i="15" s="1"/>
  <c r="K20" i="15" l="1"/>
  <c r="L20" i="15" s="1"/>
  <c r="K18" i="15" l="1"/>
  <c r="L18" i="15" s="1"/>
  <c r="K19" i="15"/>
  <c r="L19" i="15" s="1"/>
  <c r="K17" i="15"/>
  <c r="L17" i="15" s="1"/>
  <c r="K14" i="15" l="1"/>
  <c r="L14" i="15" s="1"/>
  <c r="K16" i="15" l="1"/>
  <c r="L16" i="15" s="1"/>
  <c r="K5" i="15" l="1"/>
  <c r="L5" i="15" s="1"/>
  <c r="K7" i="15"/>
  <c r="L7" i="15" s="1"/>
  <c r="K6" i="15"/>
  <c r="L6" i="15" s="1"/>
  <c r="K8" i="15"/>
  <c r="L8" i="15" s="1"/>
  <c r="S4" i="15"/>
  <c r="T4" i="15" s="1"/>
  <c r="O5" i="15" l="1"/>
  <c r="O6" i="15" s="1"/>
  <c r="O7" i="15" s="1"/>
  <c r="O8" i="15" s="1"/>
  <c r="O9" i="15" s="1"/>
  <c r="O10" i="15" s="1"/>
  <c r="O11" i="15" s="1"/>
  <c r="O12" i="15" s="1"/>
  <c r="O13" i="15" s="1"/>
  <c r="O14" i="15" s="1"/>
  <c r="O15" i="15" s="1"/>
  <c r="O16" i="15" s="1"/>
  <c r="O17" i="15" s="1"/>
  <c r="O18" i="15" s="1"/>
  <c r="O19" i="15" s="1"/>
  <c r="O20" i="15" s="1"/>
  <c r="O21" i="15" s="1"/>
  <c r="L41" i="15" l="1"/>
  <c r="F39" i="15"/>
  <c r="E39" i="15"/>
  <c r="O25" i="12" l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6" i="12" s="1"/>
  <c r="L43" i="14"/>
  <c r="L41" i="14"/>
  <c r="J41" i="14"/>
  <c r="K41" i="14"/>
  <c r="J21" i="12" l="1"/>
  <c r="L21" i="12" s="1"/>
  <c r="J17" i="12"/>
  <c r="L17" i="12" s="1"/>
  <c r="J16" i="12"/>
  <c r="L16" i="12" s="1"/>
  <c r="J15" i="12"/>
  <c r="L15" i="12" s="1"/>
  <c r="J14" i="12"/>
  <c r="L14" i="12" s="1"/>
  <c r="J13" i="12"/>
  <c r="L13" i="12" s="1"/>
  <c r="J12" i="12"/>
  <c r="L12" i="12" s="1"/>
  <c r="J11" i="12"/>
  <c r="L11" i="12" s="1"/>
  <c r="J10" i="12"/>
  <c r="L10" i="12" s="1"/>
  <c r="J9" i="12"/>
  <c r="L9" i="12" s="1"/>
  <c r="J8" i="12"/>
  <c r="L8" i="12" s="1"/>
  <c r="J6" i="12"/>
  <c r="L6" i="12" s="1"/>
  <c r="J5" i="12"/>
  <c r="L5" i="12" s="1"/>
  <c r="L4" i="12"/>
  <c r="J3" i="12"/>
  <c r="L3" i="12" l="1"/>
  <c r="O3" i="12" s="1"/>
  <c r="O4" i="12" s="1"/>
  <c r="O5" i="12" s="1"/>
  <c r="O6" i="12" s="1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4" i="14"/>
  <c r="O5" i="14" s="1"/>
  <c r="O6" i="14" s="1"/>
  <c r="O7" i="14" s="1"/>
  <c r="O8" i="14" s="1"/>
  <c r="O9" i="14" s="1"/>
  <c r="O10" i="14" s="1"/>
  <c r="O11" i="14" s="1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F41" i="14"/>
  <c r="E41" i="14"/>
  <c r="C27" i="13" l="1"/>
  <c r="J27" i="13"/>
  <c r="I22" i="13"/>
  <c r="K22" i="13" s="1"/>
  <c r="I18" i="13"/>
  <c r="K18" i="13" s="1"/>
  <c r="K5" i="13" l="1"/>
  <c r="I17" i="13"/>
  <c r="K17" i="13" s="1"/>
  <c r="I16" i="13"/>
  <c r="K16" i="13" s="1"/>
  <c r="I15" i="13"/>
  <c r="K15" i="13" s="1"/>
  <c r="I14" i="13"/>
  <c r="K14" i="13" s="1"/>
  <c r="I13" i="13"/>
  <c r="K13" i="13" s="1"/>
  <c r="I12" i="13"/>
  <c r="K12" i="13" s="1"/>
  <c r="I11" i="13"/>
  <c r="K11" i="13" s="1"/>
  <c r="I10" i="13"/>
  <c r="K10" i="13" s="1"/>
  <c r="I9" i="13"/>
  <c r="K9" i="13" s="1"/>
  <c r="I7" i="13"/>
  <c r="K7" i="13" s="1"/>
  <c r="I6" i="13"/>
  <c r="K6" i="13" s="1"/>
  <c r="I4" i="13"/>
  <c r="H27" i="13"/>
  <c r="G27" i="13"/>
  <c r="F27" i="13"/>
  <c r="E27" i="13"/>
  <c r="K4" i="13" l="1"/>
  <c r="I27" i="13"/>
  <c r="K27" i="13" s="1"/>
  <c r="C23" i="11"/>
  <c r="N4" i="13" l="1"/>
  <c r="N5" i="13" s="1"/>
  <c r="N6" i="13" s="1"/>
  <c r="N7" i="13" s="1"/>
  <c r="K26" i="13"/>
  <c r="I17" i="11"/>
  <c r="K17" i="11" s="1"/>
  <c r="J180" i="1"/>
  <c r="H180" i="1"/>
  <c r="G180" i="1"/>
  <c r="F180" i="1"/>
  <c r="E180" i="1"/>
  <c r="C180" i="1"/>
  <c r="I179" i="1"/>
  <c r="K179" i="1" s="1"/>
  <c r="K178" i="1"/>
  <c r="I177" i="1"/>
  <c r="K177" i="1" s="1"/>
  <c r="I176" i="1"/>
  <c r="K176" i="1" s="1"/>
  <c r="K175" i="1"/>
  <c r="I174" i="1"/>
  <c r="K174" i="1" s="1"/>
  <c r="K173" i="1"/>
  <c r="I172" i="1"/>
  <c r="K172" i="1" s="1"/>
  <c r="I171" i="1"/>
  <c r="K171" i="1" s="1"/>
  <c r="I170" i="1"/>
  <c r="K170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2" i="1"/>
  <c r="K161" i="1"/>
  <c r="I22" i="11"/>
  <c r="I20" i="11"/>
  <c r="K20" i="11" s="1"/>
  <c r="I19" i="11"/>
  <c r="K19" i="11" s="1"/>
  <c r="K22" i="11"/>
  <c r="K21" i="11"/>
  <c r="K18" i="11"/>
  <c r="K16" i="11"/>
  <c r="I15" i="11"/>
  <c r="K15" i="11" s="1"/>
  <c r="I14" i="11"/>
  <c r="I13" i="11"/>
  <c r="I12" i="11"/>
  <c r="I11" i="11"/>
  <c r="I10" i="11"/>
  <c r="I9" i="11"/>
  <c r="I8" i="11"/>
  <c r="I7" i="11"/>
  <c r="I6" i="11"/>
  <c r="N8" i="13" l="1"/>
  <c r="N9" i="13" s="1"/>
  <c r="N10" i="13" s="1"/>
  <c r="N11" i="13" s="1"/>
  <c r="N12" i="13" s="1"/>
  <c r="N13" i="13" s="1"/>
  <c r="N14" i="13" s="1"/>
  <c r="N15" i="13" s="1"/>
  <c r="N16" i="13" s="1"/>
  <c r="N17" i="13" s="1"/>
  <c r="I180" i="1"/>
  <c r="N161" i="1"/>
  <c r="N162" i="1" s="1"/>
  <c r="K163" i="1"/>
  <c r="K180" i="1" s="1"/>
  <c r="K14" i="11"/>
  <c r="K13" i="11"/>
  <c r="K12" i="11"/>
  <c r="K11" i="11"/>
  <c r="K10" i="11"/>
  <c r="K9" i="11"/>
  <c r="K8" i="11"/>
  <c r="K7" i="11"/>
  <c r="K6" i="11"/>
  <c r="K5" i="11"/>
  <c r="K4" i="11"/>
  <c r="N4" i="11" s="1"/>
  <c r="J23" i="11"/>
  <c r="I23" i="11"/>
  <c r="H23" i="11"/>
  <c r="G23" i="11"/>
  <c r="D24" i="11" s="1"/>
  <c r="F23" i="11"/>
  <c r="E23" i="11"/>
  <c r="N5" i="11" l="1"/>
  <c r="N6" i="11" s="1"/>
  <c r="N7" i="11" s="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163" i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K23" i="11"/>
  <c r="L23" i="11" s="1"/>
  <c r="J155" i="1"/>
  <c r="I155" i="1"/>
  <c r="H155" i="1"/>
  <c r="G155" i="1"/>
  <c r="F155" i="1"/>
  <c r="E155" i="1"/>
  <c r="C155" i="1"/>
  <c r="K153" i="1"/>
  <c r="K152" i="1"/>
  <c r="K151" i="1"/>
  <c r="K150" i="1"/>
  <c r="K149" i="1"/>
  <c r="K148" i="1"/>
  <c r="K155" i="1" l="1"/>
  <c r="N148" i="1"/>
  <c r="N149" i="1" s="1"/>
  <c r="N150" i="1" s="1"/>
  <c r="N151" i="1" s="1"/>
  <c r="N152" i="1" s="1"/>
  <c r="N153" i="1" s="1"/>
  <c r="F18" i="10"/>
  <c r="K9" i="10"/>
  <c r="K8" i="10"/>
  <c r="K7" i="10"/>
  <c r="K6" i="10"/>
  <c r="K5" i="10"/>
  <c r="K4" i="10"/>
  <c r="N4" i="10" s="1"/>
  <c r="J18" i="10"/>
  <c r="H18" i="10"/>
  <c r="G18" i="10"/>
  <c r="E18" i="10"/>
  <c r="C18" i="10"/>
  <c r="N5" i="10" l="1"/>
  <c r="N6" i="10" s="1"/>
  <c r="N7" i="10" s="1"/>
  <c r="N8" i="10" s="1"/>
  <c r="N9" i="10" s="1"/>
  <c r="I18" i="10"/>
  <c r="K18" i="10"/>
  <c r="J143" i="1"/>
  <c r="H143" i="1"/>
  <c r="G143" i="1"/>
  <c r="E143" i="1"/>
  <c r="C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I130" i="1"/>
  <c r="K130" i="1" s="1"/>
  <c r="K129" i="1"/>
  <c r="K143" i="1" l="1"/>
  <c r="N129" i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I143" i="1"/>
  <c r="K16" i="9"/>
  <c r="K17" i="9"/>
  <c r="K15" i="9"/>
  <c r="K14" i="9"/>
  <c r="K13" i="9"/>
  <c r="K12" i="9"/>
  <c r="K11" i="9"/>
  <c r="K10" i="9"/>
  <c r="K9" i="9"/>
  <c r="K8" i="9" l="1"/>
  <c r="K7" i="9"/>
  <c r="K6" i="9"/>
  <c r="I5" i="9"/>
  <c r="K5" i="9" s="1"/>
  <c r="K4" i="9"/>
  <c r="N4" i="9" s="1"/>
  <c r="J18" i="9"/>
  <c r="H18" i="9"/>
  <c r="G18" i="9"/>
  <c r="E18" i="9"/>
  <c r="C18" i="9"/>
  <c r="I18" i="9" l="1"/>
  <c r="N5" i="9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K18" i="9"/>
  <c r="J123" i="1"/>
  <c r="H123" i="1"/>
  <c r="G123" i="1"/>
  <c r="E123" i="1"/>
  <c r="C123" i="1"/>
  <c r="K120" i="1"/>
  <c r="K119" i="1"/>
  <c r="I118" i="1"/>
  <c r="K118" i="1" s="1"/>
  <c r="I117" i="1"/>
  <c r="K117" i="1" s="1"/>
  <c r="K116" i="1"/>
  <c r="K115" i="1"/>
  <c r="K114" i="1"/>
  <c r="K113" i="1"/>
  <c r="K112" i="1"/>
  <c r="K111" i="1"/>
  <c r="K110" i="1"/>
  <c r="K109" i="1"/>
  <c r="K108" i="1"/>
  <c r="N107" i="1"/>
  <c r="K107" i="1"/>
  <c r="C19" i="8"/>
  <c r="E19" i="8"/>
  <c r="G19" i="8"/>
  <c r="H19" i="8"/>
  <c r="J19" i="8"/>
  <c r="K16" i="8"/>
  <c r="K15" i="8"/>
  <c r="I14" i="8"/>
  <c r="K14" i="8" s="1"/>
  <c r="I13" i="8"/>
  <c r="K13" i="8" s="1"/>
  <c r="I19" i="8" l="1"/>
  <c r="I20" i="8" s="1"/>
  <c r="I123" i="1"/>
  <c r="N108" i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K123" i="1"/>
  <c r="K3" i="8"/>
  <c r="K4" i="8"/>
  <c r="K5" i="8"/>
  <c r="K6" i="8"/>
  <c r="K7" i="8"/>
  <c r="K8" i="8"/>
  <c r="K9" i="8"/>
  <c r="K10" i="8"/>
  <c r="K11" i="8"/>
  <c r="K12" i="8"/>
  <c r="K21" i="7"/>
  <c r="N21" i="7" s="1"/>
  <c r="K22" i="7"/>
  <c r="K23" i="7"/>
  <c r="K24" i="7"/>
  <c r="K25" i="7"/>
  <c r="K26" i="7"/>
  <c r="J102" i="1"/>
  <c r="I102" i="1"/>
  <c r="G102" i="1"/>
  <c r="F102" i="1"/>
  <c r="E102" i="1"/>
  <c r="D102" i="1"/>
  <c r="C102" i="1"/>
  <c r="K99" i="1"/>
  <c r="K98" i="1"/>
  <c r="K97" i="1"/>
  <c r="H97" i="1"/>
  <c r="H102" i="1" s="1"/>
  <c r="K96" i="1"/>
  <c r="K95" i="1"/>
  <c r="K94" i="1"/>
  <c r="N94" i="1" s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J29" i="7"/>
  <c r="I29" i="7"/>
  <c r="C29" i="7"/>
  <c r="H24" i="7"/>
  <c r="H29" i="7" s="1"/>
  <c r="G29" i="7"/>
  <c r="F29" i="7"/>
  <c r="E29" i="7"/>
  <c r="D29" i="7"/>
  <c r="K62" i="1"/>
  <c r="N62" i="1" s="1"/>
  <c r="K63" i="1"/>
  <c r="K64" i="1"/>
  <c r="K65" i="1"/>
  <c r="K66" i="1"/>
  <c r="K67" i="1"/>
  <c r="I24" i="6"/>
  <c r="J24" i="6"/>
  <c r="K13" i="6"/>
  <c r="N13" i="6" s="1"/>
  <c r="K16" i="6"/>
  <c r="K17" i="6"/>
  <c r="K18" i="6"/>
  <c r="K19" i="6"/>
  <c r="K20" i="6"/>
  <c r="K21" i="6"/>
  <c r="K22" i="6"/>
  <c r="F24" i="6"/>
  <c r="D24" i="6"/>
  <c r="C24" i="6"/>
  <c r="I69" i="1"/>
  <c r="J69" i="1"/>
  <c r="K58" i="1"/>
  <c r="K61" i="1"/>
  <c r="O61" i="1" s="1"/>
  <c r="I43" i="1"/>
  <c r="J43" i="1"/>
  <c r="K39" i="1"/>
  <c r="K43" i="1" s="1"/>
  <c r="F69" i="1"/>
  <c r="D69" i="1"/>
  <c r="C69" i="1"/>
  <c r="O16" i="6"/>
  <c r="I10" i="5"/>
  <c r="J10" i="5"/>
  <c r="K6" i="5"/>
  <c r="K10" i="5" s="1"/>
  <c r="H10" i="5"/>
  <c r="F10" i="5"/>
  <c r="D10" i="5"/>
  <c r="C10" i="5"/>
  <c r="I13" i="4"/>
  <c r="J13" i="4"/>
  <c r="K13" i="4"/>
  <c r="G13" i="4"/>
  <c r="F13" i="4"/>
  <c r="E13" i="4"/>
  <c r="D13" i="4"/>
  <c r="C13" i="4"/>
  <c r="I9" i="3"/>
  <c r="J9" i="3"/>
  <c r="K9" i="3"/>
  <c r="G9" i="3"/>
  <c r="C9" i="3"/>
  <c r="D9" i="3"/>
  <c r="F8" i="3"/>
  <c r="F7" i="3"/>
  <c r="F4" i="3"/>
  <c r="I7" i="2"/>
  <c r="J7" i="2"/>
  <c r="K7" i="2"/>
  <c r="G7" i="2"/>
  <c r="C7" i="2"/>
  <c r="I32" i="1"/>
  <c r="J32" i="1"/>
  <c r="K32" i="1"/>
  <c r="H43" i="1"/>
  <c r="D43" i="1"/>
  <c r="F43" i="1"/>
  <c r="C43" i="1"/>
  <c r="I17" i="1"/>
  <c r="J17" i="1"/>
  <c r="K17" i="1"/>
  <c r="F32" i="1"/>
  <c r="C32" i="1"/>
  <c r="D32" i="1"/>
  <c r="E32" i="1"/>
  <c r="G32" i="1"/>
  <c r="G17" i="1"/>
  <c r="C17" i="1"/>
  <c r="D17" i="1"/>
  <c r="F12" i="1"/>
  <c r="F15" i="1"/>
  <c r="F16" i="1"/>
  <c r="I7" i="1"/>
  <c r="J7" i="1"/>
  <c r="K7" i="1"/>
  <c r="G7" i="1"/>
  <c r="C7" i="1"/>
  <c r="N17" i="6"/>
  <c r="N18" i="6" s="1"/>
  <c r="N22" i="7" l="1"/>
  <c r="N23" i="7" s="1"/>
  <c r="N24" i="7" s="1"/>
  <c r="N25" i="7" s="1"/>
  <c r="N26" i="7" s="1"/>
  <c r="N19" i="6"/>
  <c r="N20" i="6" s="1"/>
  <c r="N21" i="6" s="1"/>
  <c r="N22" i="6" s="1"/>
  <c r="F9" i="3"/>
  <c r="L13" i="4"/>
  <c r="K24" i="6"/>
  <c r="L24" i="6" s="1"/>
  <c r="L9" i="3"/>
  <c r="L10" i="5"/>
  <c r="K29" i="7"/>
  <c r="K30" i="7" s="1"/>
  <c r="H30" i="7"/>
  <c r="L7" i="2"/>
  <c r="N3" i="8"/>
  <c r="N4" i="8" s="1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K19" i="8"/>
  <c r="K20" i="8" s="1"/>
  <c r="N95" i="1"/>
  <c r="N96" i="1" s="1"/>
  <c r="N97" i="1" s="1"/>
  <c r="N98" i="1" s="1"/>
  <c r="N99" i="1" s="1"/>
  <c r="L7" i="1"/>
  <c r="F17" i="1"/>
  <c r="L32" i="1"/>
  <c r="N63" i="1"/>
  <c r="N64" i="1" s="1"/>
  <c r="N65" i="1" s="1"/>
  <c r="N66" i="1" s="1"/>
  <c r="N67" i="1" s="1"/>
  <c r="L17" i="1"/>
  <c r="K69" i="1"/>
  <c r="L69" i="1" s="1"/>
  <c r="K102" i="1"/>
  <c r="K103" i="1" s="1"/>
  <c r="H103" i="1"/>
  <c r="N58" i="1"/>
  <c r="I70" i="1"/>
  <c r="L43" i="1"/>
  <c r="I140" i="28"/>
  <c r="I135" i="28"/>
  <c r="X59" i="28"/>
</calcChain>
</file>

<file path=xl/sharedStrings.xml><?xml version="1.0" encoding="utf-8"?>
<sst xmlns="http://schemas.openxmlformats.org/spreadsheetml/2006/main" count="3483" uniqueCount="1247">
  <si>
    <t>lany.twu@afficienta.com</t>
  </si>
  <si>
    <t>Report Date</t>
  </si>
  <si>
    <t>Available Balance(USD)</t>
  </si>
  <si>
    <t>Date</t>
  </si>
  <si>
    <t>Name</t>
  </si>
  <si>
    <t>Gross</t>
  </si>
  <si>
    <t>Fee</t>
  </si>
  <si>
    <t>Net</t>
  </si>
  <si>
    <t>Note</t>
  </si>
  <si>
    <t>From Email Address</t>
  </si>
  <si>
    <t>Available Balance</t>
  </si>
  <si>
    <t>josephdelgadoa@gmail.com</t>
  </si>
  <si>
    <t>JIAYUAN FANG</t>
  </si>
  <si>
    <t>8U8FP5URSWGY8@dcc.paypal.com</t>
  </si>
  <si>
    <t>JAIGANESH V PASUPATHI</t>
  </si>
  <si>
    <t>jaiganesh.vazhkudai@gmail.com</t>
  </si>
  <si>
    <t>shah_urmi@hotmail.com</t>
  </si>
  <si>
    <t>cwang4148@yahoo.com</t>
  </si>
  <si>
    <t>jiayuanfang@yahoo.com</t>
  </si>
  <si>
    <t>Rina Chen</t>
  </si>
  <si>
    <t>9Y196530L11906107@dcc2.paypal.com</t>
  </si>
  <si>
    <t>joffealex@hotmail.com</t>
  </si>
  <si>
    <t>DONGMEI YANG</t>
  </si>
  <si>
    <t>maydyang@yahoo.com</t>
  </si>
  <si>
    <t>2XN34699VB2252024@dcc.paypal.com</t>
  </si>
  <si>
    <t>6LD58438PS192033T@dcc.paypal.com</t>
  </si>
  <si>
    <t>jenny787592003@yahoo.com</t>
  </si>
  <si>
    <t>Deepali Jain</t>
  </si>
  <si>
    <t>00S44909L00392250@dcc.paypal.com</t>
  </si>
  <si>
    <t>HOI WONG</t>
  </si>
  <si>
    <t>wonghomei@gmail.com</t>
  </si>
  <si>
    <t>Xiaoping Song</t>
  </si>
  <si>
    <t>rsaladi@yahoo.com</t>
  </si>
  <si>
    <t>LWYLUAUCB9NQL@dcc.paypal.com</t>
  </si>
  <si>
    <t>dakellog@yahoo.com</t>
  </si>
  <si>
    <t>dianefengqing@163.com</t>
  </si>
  <si>
    <t>shuynh@unigen.com</t>
  </si>
  <si>
    <t>67G10992X3529172V@dcc.paypal.com</t>
  </si>
  <si>
    <t>Tong Liu</t>
  </si>
  <si>
    <t>tonieliu@yahoo.com</t>
  </si>
  <si>
    <t>vpushpalatha@yahoo.com</t>
  </si>
  <si>
    <t>3SW51315DK509224K@dcc.paypal.com</t>
  </si>
  <si>
    <t>rekha_saladi@yahoo.com</t>
  </si>
  <si>
    <t>BQ8SY3D5C46QE@dcc.paypal.com</t>
  </si>
  <si>
    <t>Afficient Math</t>
  </si>
  <si>
    <t>AMC - 8 PM</t>
  </si>
  <si>
    <t>AMC - 8 AM</t>
  </si>
  <si>
    <t xml:space="preserve">Summer School </t>
  </si>
  <si>
    <t>Test Fund</t>
  </si>
  <si>
    <t>Urmi Shah</t>
  </si>
  <si>
    <t>Total</t>
  </si>
  <si>
    <t>Joseph N Delgado</t>
  </si>
  <si>
    <t>Huehyng Wang</t>
  </si>
  <si>
    <t>Jiayuan Fang</t>
  </si>
  <si>
    <t>David Juffe</t>
  </si>
  <si>
    <t>Shanda Oh</t>
  </si>
  <si>
    <t>Lena Sun</t>
  </si>
  <si>
    <t>Josiah Jain</t>
  </si>
  <si>
    <t>Withhold</t>
  </si>
  <si>
    <t>With Hold Fund</t>
  </si>
  <si>
    <t>Summer School / English 6/13-16</t>
  </si>
  <si>
    <t>Rithvik Saladi</t>
  </si>
  <si>
    <t>Relese the withhold amount</t>
  </si>
  <si>
    <t>Stewart</t>
  </si>
  <si>
    <t>Nghi Huynh</t>
  </si>
  <si>
    <t>Ethan Kellogg</t>
  </si>
  <si>
    <t>Carl and Linda</t>
  </si>
  <si>
    <t xml:space="preserve">Nghi &amp; Khang </t>
  </si>
  <si>
    <t>Claire Luo</t>
  </si>
  <si>
    <t>Vittal Venna- English</t>
  </si>
  <si>
    <t>Adrian Liu- Summer</t>
  </si>
  <si>
    <r>
      <t>Nghi &amp; Khang /</t>
    </r>
    <r>
      <rPr>
        <sz val="10"/>
        <color theme="1"/>
        <rFont val="Calibri"/>
        <family val="2"/>
        <scheme val="minor"/>
      </rPr>
      <t xml:space="preserve"> Summer Camp</t>
    </r>
  </si>
  <si>
    <t>Summer School</t>
  </si>
  <si>
    <r>
      <t xml:space="preserve">Rithvik Saladi- </t>
    </r>
    <r>
      <rPr>
        <sz val="10"/>
        <rFont val="Helvetica Neue"/>
      </rPr>
      <t>English only</t>
    </r>
  </si>
  <si>
    <t>Xiaoping Song / Joanna</t>
  </si>
  <si>
    <r>
      <t xml:space="preserve">OLIVIA NORIEGA / Yaretzi Reyes- </t>
    </r>
    <r>
      <rPr>
        <sz val="11"/>
        <color theme="1"/>
        <rFont val="Calibri"/>
        <family val="2"/>
        <scheme val="minor"/>
      </rPr>
      <t>Half day</t>
    </r>
  </si>
  <si>
    <t>K22HNG5STY9P8@dcc.paypal.com</t>
  </si>
  <si>
    <r>
      <t xml:space="preserve">Rithvik /  </t>
    </r>
    <r>
      <rPr>
        <sz val="10"/>
        <color theme="1"/>
        <rFont val="Calibri"/>
        <family val="2"/>
        <scheme val="minor"/>
      </rPr>
      <t>English Only</t>
    </r>
  </si>
  <si>
    <t xml:space="preserve">Jordan </t>
  </si>
  <si>
    <r>
      <t xml:space="preserve">Yaretzi </t>
    </r>
    <r>
      <rPr>
        <sz val="11"/>
        <rFont val="Helvetica Neue"/>
      </rPr>
      <t>- Summer</t>
    </r>
  </si>
  <si>
    <r>
      <t xml:space="preserve">Nima Shahidi- </t>
    </r>
    <r>
      <rPr>
        <sz val="11"/>
        <color theme="1"/>
        <rFont val="Calibri"/>
        <family val="2"/>
        <scheme val="minor"/>
      </rPr>
      <t xml:space="preserve">three days summer </t>
    </r>
  </si>
  <si>
    <r>
      <t>Rithvik -</t>
    </r>
    <r>
      <rPr>
        <sz val="11"/>
        <color theme="1"/>
        <rFont val="Calibri"/>
        <family val="2"/>
        <scheme val="minor"/>
      </rPr>
      <t>Eng</t>
    </r>
  </si>
  <si>
    <t xml:space="preserve">SOHEIL KHATIB SHAHIDI </t>
  </si>
  <si>
    <t>Neha Raina</t>
  </si>
  <si>
    <t>neha_r_s@yahoo.com</t>
  </si>
  <si>
    <t>1H399883ML072473D</t>
  </si>
  <si>
    <t>Xinggang Liu</t>
  </si>
  <si>
    <t>xinggang.xg@gmail.com</t>
  </si>
  <si>
    <r>
      <t xml:space="preserve">Netra - </t>
    </r>
    <r>
      <rPr>
        <sz val="9"/>
        <color rgb="FF3D5266"/>
        <rFont val="Helvetica Neue"/>
      </rPr>
      <t>Afficient Math Full Year</t>
    </r>
  </si>
  <si>
    <t>SEEMA SHENVI</t>
  </si>
  <si>
    <r>
      <t xml:space="preserve">Viana Huang- </t>
    </r>
    <r>
      <rPr>
        <sz val="10"/>
        <color rgb="FF3D5266"/>
        <rFont val="Helvetica Neue"/>
      </rPr>
      <t>Afficient Math</t>
    </r>
  </si>
  <si>
    <t>YU HUI CHEN</t>
  </si>
  <si>
    <t xml:space="preserve"> $-   </t>
  </si>
  <si>
    <t>REKHA R SALADI </t>
  </si>
  <si>
    <t>XINGGANG LIU</t>
  </si>
  <si>
    <r>
      <t xml:space="preserve">Darian Liu- </t>
    </r>
    <r>
      <rPr>
        <sz val="10"/>
        <color rgb="FF3D5266"/>
        <rFont val="Helvetica Neue"/>
      </rPr>
      <t>Half- day</t>
    </r>
  </si>
  <si>
    <t>OLIVIA NORIEGA </t>
  </si>
  <si>
    <r>
      <t>Yaretzi Reyes- 4-</t>
    </r>
    <r>
      <rPr>
        <b/>
        <sz val="12"/>
        <color rgb="FF3D5266"/>
        <rFont val="Helvetica Neue"/>
      </rPr>
      <t xml:space="preserve"> day summer camp</t>
    </r>
  </si>
  <si>
    <t>SHAILAJA VENKATSUBRAMANYAN </t>
  </si>
  <si>
    <t>Medha sarkar- AM one month</t>
  </si>
  <si>
    <t>OLIVIA NORIEGA</t>
  </si>
  <si>
    <t>Yaretzi Reyes- AM</t>
  </si>
  <si>
    <t>JIFENG LI</t>
  </si>
  <si>
    <t>Olympiad</t>
  </si>
  <si>
    <r>
      <t xml:space="preserve">Felix and Andrew- </t>
    </r>
    <r>
      <rPr>
        <b/>
        <sz val="11"/>
        <color rgb="FF3D5266"/>
        <rFont val="Helvetica Neue"/>
      </rPr>
      <t>AMC8 and Math Olympiad</t>
    </r>
  </si>
  <si>
    <r>
      <t xml:space="preserve">Adrian- </t>
    </r>
    <r>
      <rPr>
        <b/>
        <sz val="12"/>
        <color rgb="FF3D5266"/>
        <rFont val="Helvetica Neue"/>
      </rPr>
      <t>Summer Camp Full day</t>
    </r>
  </si>
  <si>
    <t>MANJIT KAUR RIHAL </t>
  </si>
  <si>
    <r>
      <t>Jasmine/Amrit Rihal-</t>
    </r>
    <r>
      <rPr>
        <b/>
        <sz val="12"/>
        <color rgb="FF3D5266"/>
        <rFont val="Helvetica Neue"/>
      </rPr>
      <t xml:space="preserve"> AM 1 month</t>
    </r>
  </si>
  <si>
    <t>RAJA S SALADI </t>
  </si>
  <si>
    <r>
      <t xml:space="preserve">Rithvik- </t>
    </r>
    <r>
      <rPr>
        <b/>
        <sz val="12"/>
        <color rgb="FF3D5266"/>
        <rFont val="Helvetica Neue"/>
      </rPr>
      <t>English only</t>
    </r>
  </si>
  <si>
    <t>Xueling Cheng</t>
  </si>
  <si>
    <t>Rong Shu</t>
  </si>
  <si>
    <t>SHAILAJA VENKATSUBRAMANYAN</t>
  </si>
  <si>
    <t>Vivek sarkar- AM</t>
  </si>
  <si>
    <t>Yue Wang</t>
  </si>
  <si>
    <t>Aaron Tu- one year AM</t>
  </si>
  <si>
    <t>Arya-Summer</t>
  </si>
  <si>
    <t>Durgesh Srivastava</t>
  </si>
  <si>
    <r>
      <t xml:space="preserve">Rithvik- </t>
    </r>
    <r>
      <rPr>
        <b/>
        <sz val="12"/>
        <color rgb="FF3D5266"/>
        <rFont val="Helvetica Neue"/>
      </rPr>
      <t>English Only</t>
    </r>
  </si>
  <si>
    <r>
      <t>Tommy Liu-</t>
    </r>
    <r>
      <rPr>
        <b/>
        <sz val="12"/>
        <color rgb="FF3D5266"/>
        <rFont val="Helvetica Neue"/>
      </rPr>
      <t xml:space="preserve"> AM 3 months</t>
    </r>
  </si>
  <si>
    <r>
      <t xml:space="preserve">Jonathan - </t>
    </r>
    <r>
      <rPr>
        <b/>
        <sz val="12"/>
        <color rgb="FF3D5266"/>
        <rFont val="Helvetica Neue"/>
      </rPr>
      <t>Summer 8/15-8/18</t>
    </r>
  </si>
  <si>
    <r>
      <t xml:space="preserve">Adrian - </t>
    </r>
    <r>
      <rPr>
        <b/>
        <sz val="12"/>
        <color rgb="FF3D5266"/>
        <rFont val="Helvetica Neue"/>
      </rPr>
      <t>Summer 8/15-8/19</t>
    </r>
  </si>
  <si>
    <t xml:space="preserve">Deposit for Adrian Liu </t>
  </si>
  <si>
    <t>Jonathan Cheng- Half Day summer school</t>
  </si>
  <si>
    <t>AMC - Full schedule</t>
  </si>
  <si>
    <r>
      <t xml:space="preserve">Rithvik- </t>
    </r>
    <r>
      <rPr>
        <sz val="10"/>
        <color rgb="FF000000"/>
        <rFont val="Calibri"/>
        <family val="2"/>
        <scheme val="minor"/>
      </rPr>
      <t>English only</t>
    </r>
  </si>
  <si>
    <t>Eun Kim</t>
  </si>
  <si>
    <t>Annie Zhao</t>
  </si>
  <si>
    <t>Zaziya Sayed</t>
  </si>
  <si>
    <t>Dongsheng Zhou</t>
  </si>
  <si>
    <t>Laullinian</t>
  </si>
  <si>
    <t>Joseph Lee- 1 month AM</t>
  </si>
  <si>
    <t>Rebecca Han- 3- month AM</t>
  </si>
  <si>
    <t>Ayaan Sayed- AM</t>
  </si>
  <si>
    <t>Kushal- Math Leap Session 1 + AM to december 31st</t>
  </si>
  <si>
    <t>Math Leep</t>
  </si>
  <si>
    <t>Gene Zhou- 3 months AM</t>
  </si>
  <si>
    <t>Lauren Shyue- 3 months AM</t>
  </si>
  <si>
    <t>INV2-KKRN-R4JZ-VSU9-VE4S</t>
  </si>
  <si>
    <t>Medha &amp; Vivek- 1 month AM</t>
  </si>
  <si>
    <t>AMC 8 - Rohit V</t>
  </si>
  <si>
    <t>Yaretzi Reyes- 1 month AM</t>
  </si>
  <si>
    <t>Anisha grover- 1 month math leap and AM</t>
  </si>
  <si>
    <t>Samson Cournane- Math Olympiad</t>
  </si>
  <si>
    <t>Esther Ng- 3 months AM</t>
  </si>
  <si>
    <t>Arya Srivastava- AMC8</t>
  </si>
  <si>
    <t>AMC 8 - Momei Fang</t>
  </si>
  <si>
    <t>Pranash - Afficient Math 1 year</t>
  </si>
  <si>
    <t>Bindi Atluri- 3 months AM</t>
  </si>
  <si>
    <t>LISA S ATLURI</t>
  </si>
  <si>
    <t>MANJIT KAUR RIHAL</t>
  </si>
  <si>
    <t>Jasmine &amp; Amrit Rihal (9/17)</t>
  </si>
  <si>
    <t>EUN KIM </t>
  </si>
  <si>
    <t>IMRANALI SAYED</t>
  </si>
  <si>
    <t>Ayaan Sayed- 1 month AM</t>
  </si>
  <si>
    <t xml:space="preserve">Total </t>
  </si>
  <si>
    <t>XIAOYUAN HU</t>
  </si>
  <si>
    <t>Claire Luo- 3-month AM</t>
  </si>
  <si>
    <t>Medha Karumanchi- 1-month AM</t>
  </si>
  <si>
    <t>PRAVEENA KARUMANCH</t>
  </si>
  <si>
    <t>SHALINI PRIYADARSHINI</t>
  </si>
  <si>
    <t>Siddharth Mahajan</t>
  </si>
  <si>
    <t>EUN KIM</t>
  </si>
  <si>
    <t>Joseph Lee- AM 1 month</t>
  </si>
  <si>
    <t>ZEKE OLAZABA </t>
  </si>
  <si>
    <t>Nicole Olazaba- AM 1 Month</t>
  </si>
  <si>
    <t>JOHN J. COURNANE</t>
  </si>
  <si>
    <t>Samson Cournane- MO and AM 1 month</t>
  </si>
  <si>
    <t>Daniel Li- AM 3 months</t>
  </si>
  <si>
    <t>SAW GOH</t>
  </si>
  <si>
    <t>SHAN CAI </t>
  </si>
  <si>
    <t>Aaron Tsang- 3 months AM</t>
  </si>
  <si>
    <t>Viana Huang- AM 1 year</t>
  </si>
  <si>
    <t>Yu Hui Chen</t>
  </si>
  <si>
    <t>PRAVEENA KARUMANCHI</t>
  </si>
  <si>
    <t>Medha K- 1 month AM</t>
  </si>
  <si>
    <t>DAWEI HE </t>
  </si>
  <si>
    <t>Sonya He- 3 months AM</t>
  </si>
  <si>
    <t>Ayaan Sayed- 6 months AM</t>
  </si>
  <si>
    <t>Jessie Zhou</t>
  </si>
  <si>
    <t>Chen Claire</t>
  </si>
  <si>
    <t xml:space="preserve">Need copy to first page </t>
  </si>
  <si>
    <t>Tommy Liu- 3 months AM</t>
  </si>
  <si>
    <t>RONG SHU</t>
  </si>
  <si>
    <t>Joseph Lee- Math Leap</t>
  </si>
  <si>
    <t>Math Kangaroo</t>
  </si>
  <si>
    <t>NEHA RAINA (Arya Srivastava- Math Kangaroo)</t>
  </si>
  <si>
    <t>PANKAJ CHHABRA</t>
  </si>
  <si>
    <t>Pankaj chhabra- 1 month AM</t>
  </si>
  <si>
    <t>Nicole Olazaba</t>
  </si>
  <si>
    <t>Samson Cournane- AM 1 month</t>
  </si>
  <si>
    <t>Joseph Lee-Math Leap</t>
  </si>
  <si>
    <t>HUI ZOU</t>
  </si>
  <si>
    <t>Anna Xiang Aff. Math</t>
  </si>
  <si>
    <t>Dimitri Chrysafis- Math Olympiad 3 classes</t>
  </si>
  <si>
    <t xml:space="preserve">Hold </t>
  </si>
  <si>
    <t>Medha &amp; Vivek Sarkar ( Hold $-238.07)</t>
  </si>
  <si>
    <t>Bindi Atluri- 1 year AM</t>
  </si>
  <si>
    <t>Medha Karumanchi- 1 month AM</t>
  </si>
  <si>
    <t>Christos Chrysafis</t>
  </si>
  <si>
    <t>Shailaja Venkatsubramanyan</t>
  </si>
  <si>
    <t>Lisa Atluri</t>
  </si>
  <si>
    <t>Praveena Karumanchi</t>
  </si>
  <si>
    <t>Charlie Wang- 6 months AM</t>
  </si>
  <si>
    <t>Xianghong Jiang</t>
  </si>
  <si>
    <t>Padmavathi Duvvuri</t>
  </si>
  <si>
    <t>Pankaj Chhabra</t>
  </si>
  <si>
    <t>Jio Varghese</t>
  </si>
  <si>
    <t>Khyati Chhabra- 3 months AM</t>
  </si>
  <si>
    <t>Johan Jijo- 1 month AM</t>
  </si>
  <si>
    <t>Lingzhi Meng</t>
  </si>
  <si>
    <t>Youzhong Liu</t>
  </si>
  <si>
    <t>Jifeng Li</t>
  </si>
  <si>
    <t>Priyanka Jain</t>
  </si>
  <si>
    <t>Zeke Olazaba</t>
  </si>
  <si>
    <t>Qing Zhou</t>
  </si>
  <si>
    <t>Eum Kim</t>
  </si>
  <si>
    <t>John Cournane</t>
  </si>
  <si>
    <t>Chenyi Wang- 1 month AM</t>
  </si>
  <si>
    <t>Janet &amp; Angela Liu- 6 months AM</t>
  </si>
  <si>
    <t>Felix Liu- Math Competition</t>
  </si>
  <si>
    <t>Math Competition</t>
  </si>
  <si>
    <t>Vishista Jain- one month AM</t>
  </si>
  <si>
    <t>Nicole Olazaba- 1 month AM</t>
  </si>
  <si>
    <t>Tienming and Chinyoung Shao- 6 months AM</t>
  </si>
  <si>
    <t>Samson and Selah Cournane</t>
  </si>
  <si>
    <t>Felix Liu- Math Competition (Transfer to AM)</t>
  </si>
  <si>
    <t>Ya Luo</t>
  </si>
  <si>
    <t>Claire Liu 3 mo</t>
  </si>
  <si>
    <t>Maria Chrysafis- Math olympiad 8 classes</t>
  </si>
  <si>
    <t>Christos chrysafis</t>
  </si>
  <si>
    <t>Esther Ng</t>
  </si>
  <si>
    <t>Clara Lim</t>
  </si>
  <si>
    <t>Yu Cheng</t>
  </si>
  <si>
    <t>Cherilyn Cheng</t>
  </si>
  <si>
    <t>Ava Abhari</t>
  </si>
  <si>
    <t>Jamie Abhari</t>
  </si>
  <si>
    <t>Siddharth Mahajan- 3 months AM</t>
  </si>
  <si>
    <t>Alok Mahajan</t>
  </si>
  <si>
    <t>Aryn Chadha- 1 month AM</t>
  </si>
  <si>
    <t>Medha k- 3 months</t>
  </si>
  <si>
    <t>Johan Jijo- 3 months AM</t>
  </si>
  <si>
    <t>Vishista Jain- 3 months AM</t>
  </si>
  <si>
    <t>Saif &amp; Kinza Khalid- 1 month AM</t>
  </si>
  <si>
    <t>Hold come in from Dec 2016 in ($238.07)</t>
  </si>
  <si>
    <t>Hold Amount for $ 281.34</t>
  </si>
  <si>
    <t>Khalid Azheer</t>
  </si>
  <si>
    <t>Avinsah M Jain</t>
  </si>
  <si>
    <t>Jijo Varghese</t>
  </si>
  <si>
    <t>Ashish Chadha</t>
  </si>
  <si>
    <t>ARATHI ELANGO</t>
  </si>
  <si>
    <t>Agastya Elango- 1 month AM</t>
  </si>
  <si>
    <t>HUI SUN</t>
  </si>
  <si>
    <t>Andre and Rick Lu- 6 months AM</t>
  </si>
  <si>
    <t>Samson Cournane- 1 month AM</t>
  </si>
  <si>
    <t>ANNE YERED (John Cournane)</t>
  </si>
  <si>
    <t>TONG JIANG</t>
  </si>
  <si>
    <t>Erik Rulkens- AM 6 months</t>
  </si>
  <si>
    <t>GIRIJA JOSHI</t>
  </si>
  <si>
    <t>Avani Joshi- 3 months AM</t>
  </si>
  <si>
    <t>Aaron Tsang- 6 months AM</t>
  </si>
  <si>
    <t>chenclaire@yahoo.com</t>
  </si>
  <si>
    <t>Jessie Zhou -AM 6mos</t>
  </si>
  <si>
    <t>HOLD; releases 3/6</t>
  </si>
  <si>
    <t>LENA SUN</t>
  </si>
  <si>
    <t>Jordan labio- math olympiad</t>
  </si>
  <si>
    <t>HAIYING JI</t>
  </si>
  <si>
    <t>Yuwen Zhang- 6 months AM</t>
  </si>
  <si>
    <t>JAMIE ABHARI</t>
  </si>
  <si>
    <t>Ava Abhari -AM3 months</t>
  </si>
  <si>
    <t>HOLD; releases 3/9</t>
  </si>
  <si>
    <t>HOLD; releases 3/10</t>
  </si>
  <si>
    <t xml:space="preserve">Transfer to EW Bank </t>
  </si>
  <si>
    <t>ASHISH CHADHA</t>
  </si>
  <si>
    <t>SET VOON</t>
  </si>
  <si>
    <t>Josiah Chong- 3 months AM</t>
  </si>
  <si>
    <t>Andrew Lin- 1 month AM</t>
  </si>
  <si>
    <t>Sabrina Cheng</t>
  </si>
  <si>
    <t>Cherilyn Cheng- 3 months AM</t>
  </si>
  <si>
    <t>HOLD; releases 3/13</t>
  </si>
  <si>
    <t>SANDRA OH</t>
  </si>
  <si>
    <t>Testing</t>
  </si>
  <si>
    <t>other</t>
  </si>
  <si>
    <t>HOLD released from 1/9</t>
  </si>
  <si>
    <t>JESSICA LIU</t>
  </si>
  <si>
    <t>Dylan Yang- 3 months AM</t>
  </si>
  <si>
    <t>LI ZHANG</t>
  </si>
  <si>
    <t>Ethan Hu- 3 months AM</t>
  </si>
  <si>
    <t>LIANG BOQIANG</t>
  </si>
  <si>
    <t>Henry Liang- 3 months AM</t>
  </si>
  <si>
    <t>Total (USD)</t>
  </si>
  <si>
    <t>Total  (USD)</t>
  </si>
  <si>
    <t>KUO DING WU</t>
  </si>
  <si>
    <t>KHALID ZAHEER</t>
  </si>
  <si>
    <t>Kinza and Saif Khalid- 1 month AM</t>
  </si>
  <si>
    <t>Austin Wi- 3 months AM</t>
  </si>
  <si>
    <t>ZEKE OLAZABA</t>
  </si>
  <si>
    <t>FENG WANG</t>
  </si>
  <si>
    <t>Zikang Jiang- 1 year AM</t>
  </si>
  <si>
    <t>DONGMU LIANG</t>
  </si>
  <si>
    <t>Alan and Jack Shen- 6 months AM</t>
  </si>
  <si>
    <t>VENKATA DUVVURI</t>
  </si>
  <si>
    <t>Anishka Duvvuri- 3 months AM</t>
  </si>
  <si>
    <t>MURALI PAPPOPPULA</t>
  </si>
  <si>
    <t>Swathi &amp; swetha pappoppula- 1 month AM</t>
  </si>
  <si>
    <t>Agastya Elango- 3 months AM</t>
  </si>
  <si>
    <t>ANNIE ZHAO</t>
  </si>
  <si>
    <t>Rebecca Han- 6 months AM</t>
  </si>
  <si>
    <t>Hiyu Miyagi- 1 month AM</t>
  </si>
  <si>
    <t>TAM TRAN</t>
  </si>
  <si>
    <t>withheld:</t>
  </si>
  <si>
    <t>BANK transfer</t>
  </si>
  <si>
    <t>HONGWEI FENG</t>
  </si>
  <si>
    <t>Casey Feng- 3 months AM</t>
  </si>
  <si>
    <t>LIQIAN LI</t>
  </si>
  <si>
    <t>Angelina Li- 1 year AM</t>
  </si>
  <si>
    <t>SHAN CAI</t>
  </si>
  <si>
    <t>Daniel Li- 3 months AM</t>
  </si>
  <si>
    <t>Medha and Vivek Sarkar- 3 months AM</t>
  </si>
  <si>
    <t>shailaja30@yahoo.com</t>
  </si>
  <si>
    <t>Gen Formula for Fee/Net</t>
  </si>
  <si>
    <t>Drop Down &gt; More Commands &gt; Advanced &gt; For this WorkBook &gt; Set Precision as Displayed</t>
  </si>
  <si>
    <t>released 3/13</t>
  </si>
  <si>
    <t>released 3/10</t>
  </si>
  <si>
    <t>released 3/9</t>
  </si>
  <si>
    <t>released 3/6</t>
  </si>
  <si>
    <t>LIDA ZHU</t>
  </si>
  <si>
    <t>Andy Zhu- 1 year AM</t>
  </si>
  <si>
    <t>East West Bank transfer</t>
  </si>
  <si>
    <t>JING LUO</t>
  </si>
  <si>
    <t>Kaia and Abby Li- 1 month AM</t>
  </si>
  <si>
    <t>Swathi and Swetha- 1 month AM</t>
  </si>
  <si>
    <t>ALMA PROTTER</t>
  </si>
  <si>
    <t>Ava Protter- 3 months AM</t>
  </si>
  <si>
    <t>FAIZA AFAQ KHAN</t>
  </si>
  <si>
    <t>Kinza and Saif- 1 month AM</t>
  </si>
  <si>
    <t>YONGMEI ZHANG</t>
  </si>
  <si>
    <t>Cyrus Ghane- 1 month AM</t>
  </si>
  <si>
    <t>HOLD released from 3/6</t>
  </si>
  <si>
    <t>HOLD released from 3/9</t>
  </si>
  <si>
    <t>HOLD released from 3/10</t>
  </si>
  <si>
    <t>HOLD released from 3/13</t>
  </si>
  <si>
    <t xml:space="preserve"> Afficient Math </t>
  </si>
  <si>
    <t>fee</t>
  </si>
  <si>
    <t>Yuhui Li</t>
  </si>
  <si>
    <t>Anne Marie Yered</t>
  </si>
  <si>
    <t>Angelica Olazaba</t>
  </si>
  <si>
    <t>Tam Tran</t>
  </si>
  <si>
    <t>Xiaoyuan Hu</t>
  </si>
  <si>
    <t>Processing Charge</t>
  </si>
  <si>
    <t xml:space="preserve">TOTAL: </t>
  </si>
  <si>
    <t xml:space="preserve">FEES/CHARGES NOT REFLECTED IN THE ACTIVITY REPORT. Hence, they are not included in the above total. </t>
  </si>
  <si>
    <t>PAYJUNCTION</t>
  </si>
  <si>
    <t>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</t>
  </si>
  <si>
    <t>GANG LIU</t>
  </si>
  <si>
    <t>Eva Liu- 1 month AM</t>
  </si>
  <si>
    <t>PRIYANKA JAIN </t>
  </si>
  <si>
    <t>Vishista Jain- Remaining of April</t>
  </si>
  <si>
    <t>Jen-Tin  Chen</t>
  </si>
  <si>
    <t>PUSHPALATHA VENNA</t>
  </si>
  <si>
    <t>Vittal Venna- Remaining of 6 months</t>
  </si>
  <si>
    <t>Saanvi Panigatti- 1 month AM</t>
  </si>
  <si>
    <t>Abby &amp; Kaia Li- 1 month AM</t>
  </si>
  <si>
    <t>unregistered</t>
  </si>
  <si>
    <t>VENKAT THANVANTRI</t>
  </si>
  <si>
    <t>Apoorva Thanvantri- 1 month AM</t>
  </si>
  <si>
    <t>Swathi &amp; Swetha Pappoppula- 3 months AM</t>
  </si>
  <si>
    <t>Cyrus Ghane- 3 months AM</t>
  </si>
  <si>
    <t>Vineet Srivastava</t>
  </si>
  <si>
    <t>Wencheng Su</t>
  </si>
  <si>
    <t>PAYJUNCTION | APRIL 2017</t>
  </si>
  <si>
    <t>PAYPAL | APRIL 2017</t>
  </si>
  <si>
    <t>Xiaoyun Hu</t>
  </si>
  <si>
    <t>Processing Fees:</t>
  </si>
  <si>
    <t>Monthly Commitment Fee:</t>
  </si>
  <si>
    <t>PAYPAL | MAY 2017</t>
  </si>
  <si>
    <t>PAYJUNCTION | MAY 2017</t>
  </si>
  <si>
    <t>DEBBIE LIN </t>
  </si>
  <si>
    <t>Aileen Liao- 1 month AM</t>
  </si>
  <si>
    <t>Kyleen Liao- 1 month AM</t>
  </si>
  <si>
    <t>JIN LIN </t>
  </si>
  <si>
    <t>Victoria &amp; Grace Lin- Remaining of May AM</t>
  </si>
  <si>
    <t>MU LIN</t>
  </si>
  <si>
    <t>Unique Transaction ID # 39V10436A9276731L</t>
  </si>
  <si>
    <t>Eva Liu- 6 months AM</t>
  </si>
  <si>
    <t>FENGHUA JI</t>
  </si>
  <si>
    <t>Iris Fu- 3 months AM</t>
  </si>
  <si>
    <t>NING YAO </t>
  </si>
  <si>
    <t>Afficient Math -3 mo</t>
  </si>
  <si>
    <t>Chin-Yu Chang</t>
  </si>
  <si>
    <t>Jen-Tin Chen</t>
  </si>
  <si>
    <t>Abhay Joshi</t>
  </si>
  <si>
    <t>Satish Panigatti</t>
  </si>
  <si>
    <t>Jing Luo</t>
  </si>
  <si>
    <t>Jin Lin</t>
  </si>
  <si>
    <t>Bing Cui</t>
  </si>
  <si>
    <t>Boqiang Liang</t>
  </si>
  <si>
    <t>Govindasamy Anbuchelvan</t>
  </si>
  <si>
    <t>XIXI YANG</t>
  </si>
  <si>
    <t>Steve Yang- MO summer</t>
  </si>
  <si>
    <t>Rasa Atluri- 6 months AM</t>
  </si>
  <si>
    <t>Bhuvana Krishnamurthy</t>
  </si>
  <si>
    <t>Apoorva -AMath 3 mo</t>
  </si>
  <si>
    <t>PAYPAL | JUNE 2017</t>
  </si>
  <si>
    <t>PAYJUNCTION | JUNE 2017</t>
  </si>
  <si>
    <t>HUIQIONG YANG</t>
  </si>
  <si>
    <t>Ashley Wang- 3 months AM</t>
  </si>
  <si>
    <t>SHIMONA CHADHA</t>
  </si>
  <si>
    <t>Samson Cournane- 3 months AM</t>
  </si>
  <si>
    <t>RUEI CHIN CHEN</t>
  </si>
  <si>
    <t>Sarah Yeh- 1 month AM</t>
  </si>
  <si>
    <t>NAN LIU</t>
  </si>
  <si>
    <t>Heidi Lu- summer AMC8</t>
  </si>
  <si>
    <t>Prasenjit Sarkar</t>
  </si>
  <si>
    <t>Jen Tin Chen</t>
  </si>
  <si>
    <t>Mu Lin</t>
  </si>
  <si>
    <t>Nan Liu</t>
  </si>
  <si>
    <t>Yuan Li</t>
  </si>
  <si>
    <t>SALLY SIAO</t>
  </si>
  <si>
    <t>Emi Fujimura- 6 months AM</t>
  </si>
  <si>
    <t>YUAN LI</t>
  </si>
  <si>
    <t>Oliver Chen- 6 classes MO</t>
  </si>
  <si>
    <t>WILBURT LABIO</t>
  </si>
  <si>
    <t>Jordan Labio- 5 weeks AMC</t>
  </si>
  <si>
    <t>NotProvided </t>
  </si>
  <si>
    <t>Aff Math 3mo</t>
  </si>
  <si>
    <t>RESERVE HOLD ; Released - Jul 17, 2017</t>
  </si>
  <si>
    <t>LAKSHMI RAO</t>
  </si>
  <si>
    <t>Areet Rao- MO</t>
  </si>
  <si>
    <t>Afficient 3months Alina</t>
  </si>
  <si>
    <t>yuanyh99@yahoo.com</t>
  </si>
  <si>
    <t>Bojian Liang</t>
  </si>
  <si>
    <t>Stacey Seiboid</t>
  </si>
  <si>
    <t>Hui Yu</t>
  </si>
  <si>
    <t>Huiling Lou</t>
  </si>
  <si>
    <t>Karen Singh</t>
  </si>
  <si>
    <t>Venkata Duvvuri</t>
  </si>
  <si>
    <t>Shiji Li</t>
  </si>
  <si>
    <t>Shan Cai</t>
  </si>
  <si>
    <t>6/1/17 Fee</t>
  </si>
  <si>
    <t xml:space="preserve">Fee Total </t>
  </si>
  <si>
    <t xml:space="preserve">Next Month </t>
  </si>
  <si>
    <t>PAYPAL | July 2017</t>
  </si>
  <si>
    <t>PAYJUNCTION | July 2017</t>
  </si>
  <si>
    <t>Chen Jen Tin</t>
  </si>
  <si>
    <t>Alma</t>
  </si>
  <si>
    <t>Deepak</t>
  </si>
  <si>
    <t>Christina</t>
  </si>
  <si>
    <t>Han Lin</t>
  </si>
  <si>
    <t>YU Shuping</t>
  </si>
  <si>
    <t>Satish</t>
  </si>
  <si>
    <t>Wu Xing</t>
  </si>
  <si>
    <t>Bing</t>
  </si>
  <si>
    <t>Janice</t>
  </si>
  <si>
    <t>Chuancun</t>
  </si>
  <si>
    <t>Shean</t>
  </si>
  <si>
    <t>Jin tong</t>
  </si>
  <si>
    <t>Vineet</t>
  </si>
  <si>
    <t>Stacey</t>
  </si>
  <si>
    <t>Prveen</t>
  </si>
  <si>
    <t>Ye Pan</t>
  </si>
  <si>
    <t>Xuueling cheng</t>
  </si>
  <si>
    <t>Sun</t>
  </si>
  <si>
    <t>akma</t>
  </si>
  <si>
    <t>murali</t>
  </si>
  <si>
    <t>July Fee</t>
  </si>
  <si>
    <t>Charlie Wang ---  1 month AM</t>
  </si>
  <si>
    <t>Jordan and Bramdon Labio one year</t>
  </si>
  <si>
    <t>Balance</t>
  </si>
  <si>
    <t xml:space="preserve">Ethan Chen One year </t>
  </si>
  <si>
    <t xml:space="preserve">Nika </t>
  </si>
  <si>
    <t>Yitian Xu - 3 months</t>
  </si>
  <si>
    <t>Rebecca han</t>
  </si>
  <si>
    <t>Aryn</t>
  </si>
  <si>
    <t>Chen Yi Wang</t>
  </si>
  <si>
    <t>Apoorva Thanvantri (10 weeks)</t>
  </si>
  <si>
    <t>AMC</t>
  </si>
  <si>
    <t>Nika Bagherian</t>
  </si>
  <si>
    <t>Sarang Narasimhan</t>
  </si>
  <si>
    <t>Amitav</t>
  </si>
  <si>
    <t>Netra (1 yr - AM???)</t>
  </si>
  <si>
    <t>Eddie Ma - 3 months</t>
  </si>
  <si>
    <t>Kayden Ge - 1 year</t>
  </si>
  <si>
    <t>Eric Feng- 6 months AM</t>
  </si>
  <si>
    <t>Eryn Wong - 1 month</t>
  </si>
  <si>
    <t>Christina Hua - 1 month</t>
  </si>
  <si>
    <t>Murali Pappoppula</t>
  </si>
  <si>
    <t>PAYJUNCTION | August 2017</t>
  </si>
  <si>
    <t>Elwin Eliazer</t>
  </si>
  <si>
    <t>Jinping Wang</t>
  </si>
  <si>
    <t>Jignesh Mehta</t>
  </si>
  <si>
    <t>Deepak Soi</t>
  </si>
  <si>
    <t>Qinghua Huang</t>
  </si>
  <si>
    <t>Hailing Yu</t>
  </si>
  <si>
    <t>Sandra Lee</t>
  </si>
  <si>
    <t>Shannon Yang</t>
  </si>
  <si>
    <t>Jinling Wang</t>
  </si>
  <si>
    <t>Fenghua Ji</t>
  </si>
  <si>
    <t>Winnie Wang</t>
  </si>
  <si>
    <t>Amy Tang</t>
  </si>
  <si>
    <t>Mei Fu</t>
  </si>
  <si>
    <t>Lin Wang</t>
  </si>
  <si>
    <t>Jintong Sun</t>
  </si>
  <si>
    <t>Stacey Seibold</t>
  </si>
  <si>
    <t>Geetha Venkatachalam</t>
  </si>
  <si>
    <t>Shaily Sharma</t>
  </si>
  <si>
    <t>Hold</t>
  </si>
  <si>
    <t>Padia</t>
  </si>
  <si>
    <t>kim</t>
  </si>
  <si>
    <t>Wang</t>
  </si>
  <si>
    <t>Chen Xi</t>
  </si>
  <si>
    <t>sun</t>
  </si>
  <si>
    <t>protter</t>
  </si>
  <si>
    <t>pappoppula</t>
  </si>
  <si>
    <t>feng</t>
  </si>
  <si>
    <t>pan</t>
  </si>
  <si>
    <t>joshi</t>
  </si>
  <si>
    <t xml:space="preserve">Refund </t>
  </si>
  <si>
    <t>PAYPAL - September 2017</t>
  </si>
  <si>
    <t>Yuwen Zhang</t>
  </si>
  <si>
    <t>Ashley Wang</t>
  </si>
  <si>
    <t xml:space="preserve">AMC 8 </t>
  </si>
  <si>
    <t>Alan Shen</t>
  </si>
  <si>
    <t>Jack Shen</t>
  </si>
  <si>
    <t>Josiah</t>
  </si>
  <si>
    <t>hold</t>
  </si>
  <si>
    <t>Henry Liang</t>
  </si>
  <si>
    <t>MO</t>
  </si>
  <si>
    <t>Oliver Chen</t>
  </si>
  <si>
    <t>Jinyoung Yim</t>
  </si>
  <si>
    <t>Austin Min</t>
  </si>
  <si>
    <t>Kyle Boland</t>
  </si>
  <si>
    <t>Mingming Zhao</t>
  </si>
  <si>
    <t>Ye Yuan</t>
  </si>
  <si>
    <t xml:space="preserve">Austin </t>
  </si>
  <si>
    <t>Rebecca Han</t>
  </si>
  <si>
    <t>Ishaan Singh</t>
  </si>
  <si>
    <t>Anirudh Kodavaluru</t>
  </si>
  <si>
    <t>Payment</t>
  </si>
  <si>
    <t>Declined</t>
  </si>
  <si>
    <t>PAYPAL -October 2017</t>
  </si>
  <si>
    <t>09/30/2017 06:15 AM PDT</t>
  </si>
  <si>
    <t>eungyongkim@gmail.com</t>
  </si>
  <si>
    <t>20372 Silverado Avenue</t>
  </si>
  <si>
    <t>dvchandra@yahoo.com</t>
  </si>
  <si>
    <t>102 Lancewood Place</t>
  </si>
  <si>
    <t>yuhui_weth@Yahoo.com</t>
  </si>
  <si>
    <t>759 Lemonwood CT</t>
  </si>
  <si>
    <t>09/29/2017 06:15 AM PDT</t>
  </si>
  <si>
    <t>adskmurali@yahoo.com</t>
  </si>
  <si>
    <t>84 Buck Court</t>
  </si>
  <si>
    <t>Next Month ( Oct 2017）</t>
  </si>
  <si>
    <t>Approved Amount</t>
  </si>
  <si>
    <t>Email</t>
  </si>
  <si>
    <t>Address</t>
  </si>
  <si>
    <t>City</t>
  </si>
  <si>
    <t>State</t>
  </si>
  <si>
    <t>Zip</t>
  </si>
  <si>
    <t>PAYJUNCTION- October 2017</t>
  </si>
  <si>
    <t>mingmingzha@gmail.com</t>
  </si>
  <si>
    <t>Yujuan Le</t>
  </si>
  <si>
    <t>Feng Xie</t>
  </si>
  <si>
    <t>Sunny Wang</t>
  </si>
  <si>
    <t>Wensheng Sun</t>
  </si>
  <si>
    <t>Ruiling Han</t>
  </si>
  <si>
    <t>Mingjin Cui</t>
  </si>
  <si>
    <t>Alma Protter</t>
  </si>
  <si>
    <t>Shuping Zheng</t>
  </si>
  <si>
    <t>Hao Li</t>
  </si>
  <si>
    <t>Sheng Jiang</t>
  </si>
  <si>
    <t>Shuping Yu</t>
  </si>
  <si>
    <t>Nawei Yin</t>
  </si>
  <si>
    <t>Jian Zhang</t>
  </si>
  <si>
    <t>Xiang Wu</t>
  </si>
  <si>
    <t>Sheily Kocbayindiran</t>
  </si>
  <si>
    <t>Binbin Tan</t>
  </si>
  <si>
    <t>Shilpa Patil</t>
  </si>
  <si>
    <t>Bing Rui</t>
  </si>
  <si>
    <t>Yanhong Yuan</t>
  </si>
  <si>
    <t>Tejal Trivedi</t>
  </si>
  <si>
    <t xml:space="preserve">Ashley Wang </t>
  </si>
  <si>
    <t>ISEE</t>
  </si>
  <si>
    <t>Jessie Au</t>
  </si>
  <si>
    <t>Ashkay Mathur</t>
  </si>
  <si>
    <t>Sridhar Kodalavalru</t>
  </si>
  <si>
    <t>Xu Tao</t>
  </si>
  <si>
    <t>Stuti Gupta</t>
  </si>
  <si>
    <t>Rachelle Zhang</t>
  </si>
  <si>
    <t>Yeh Chen Fu</t>
  </si>
  <si>
    <t>Honglin Liu</t>
  </si>
  <si>
    <t>Praveen Padia</t>
  </si>
  <si>
    <t>Rachit Siamwalla</t>
  </si>
  <si>
    <t>Hongxiang Tang</t>
  </si>
  <si>
    <t>Lijie Wang</t>
  </si>
  <si>
    <t>Jentin Chen</t>
  </si>
  <si>
    <t>1211</t>
  </si>
  <si>
    <t xml:space="preserve">Declined </t>
  </si>
  <si>
    <t>NEXT MONTH</t>
  </si>
  <si>
    <t>GRAND TOTAL</t>
  </si>
  <si>
    <t>PAYPAL- NOVEMBER 2017</t>
  </si>
  <si>
    <t>PAYJUNCTION - November 2017</t>
  </si>
  <si>
    <t>Freda Chow</t>
  </si>
  <si>
    <t>Jason Yuan</t>
  </si>
  <si>
    <t>Samantha Chien</t>
  </si>
  <si>
    <t>Rajiv Pathik</t>
  </si>
  <si>
    <t>Yan Liu</t>
  </si>
  <si>
    <t>Chockalingam Thambram</t>
  </si>
  <si>
    <t xml:space="preserve">Michelle Garcia </t>
  </si>
  <si>
    <t xml:space="preserve">Jen-Tin Chen </t>
  </si>
  <si>
    <t>Billy San</t>
  </si>
  <si>
    <t>Aktan Unsal</t>
  </si>
  <si>
    <t>Sheng Liang</t>
  </si>
  <si>
    <t>Wallace Su</t>
  </si>
  <si>
    <t>Ning Pan</t>
  </si>
  <si>
    <t>Hauiching Lu</t>
  </si>
  <si>
    <t>Sheily Kobayindiran</t>
  </si>
  <si>
    <t>Esther Kim</t>
  </si>
  <si>
    <t>Eddie Ma</t>
  </si>
  <si>
    <t>Leena Manwani</t>
  </si>
  <si>
    <t>Vittal Vena</t>
  </si>
  <si>
    <t>Eryn Wong</t>
  </si>
  <si>
    <t>Shi Xia</t>
  </si>
  <si>
    <t>Min Hu</t>
  </si>
  <si>
    <t>Amy Su</t>
  </si>
  <si>
    <t>Alice Xu</t>
  </si>
  <si>
    <t>James Chen</t>
  </si>
  <si>
    <t>Yaomin Li</t>
  </si>
  <si>
    <t>Akshay Mathur</t>
  </si>
  <si>
    <t>Sridhar Kodavaluru</t>
  </si>
  <si>
    <t>Veetha Venkatachalam</t>
  </si>
  <si>
    <t>Yajie Siamwalla</t>
  </si>
  <si>
    <t>Huiling Luo</t>
  </si>
  <si>
    <t>Stacy Seibold</t>
  </si>
  <si>
    <t>Muarali Papoppula</t>
  </si>
  <si>
    <t>DECLINED</t>
  </si>
  <si>
    <t>Praveen Padi</t>
  </si>
  <si>
    <t xml:space="preserve">MONTH TOTAL: </t>
  </si>
  <si>
    <t>Formula: Total - Declined</t>
  </si>
  <si>
    <t>PAYPAL- December 2017</t>
  </si>
  <si>
    <t>PAYJUNCTION- December 2017</t>
  </si>
  <si>
    <t xml:space="preserve">Last Month </t>
  </si>
  <si>
    <t>John Chen</t>
  </si>
  <si>
    <t>Huiqiong Yang</t>
  </si>
  <si>
    <t>Radhika Srinivasan</t>
  </si>
  <si>
    <t>Yi Li</t>
  </si>
  <si>
    <t>Angeline Kang</t>
  </si>
  <si>
    <t>Yongxue Yu</t>
  </si>
  <si>
    <t>Yanjing Shan</t>
  </si>
  <si>
    <t>Srinivas Vetcha</t>
  </si>
  <si>
    <t>Kiran Nadimpalli</t>
  </si>
  <si>
    <t>Danke Wu</t>
  </si>
  <si>
    <t>Jing Wu</t>
  </si>
  <si>
    <t>Daxin Wang</t>
  </si>
  <si>
    <t>Satish Kanna</t>
  </si>
  <si>
    <t>Shiba Mehra</t>
  </si>
  <si>
    <t>Josephine Cyril</t>
  </si>
  <si>
    <t>Yoko Kaji</t>
  </si>
  <si>
    <t>Zhaohui Kang</t>
  </si>
  <si>
    <t>Huaying Wang</t>
  </si>
  <si>
    <t>Ronald Pellegrini</t>
  </si>
  <si>
    <t>Jing Zhang</t>
  </si>
  <si>
    <t>jingwu2005@gmail.com</t>
  </si>
  <si>
    <t>536 South El Monte Avenue,Los Altos, CA, 94022</t>
  </si>
  <si>
    <t>Patrick Li</t>
  </si>
  <si>
    <t>Gang Liu</t>
  </si>
  <si>
    <t>Jiyoung Hwang</t>
  </si>
  <si>
    <t>Leiming Yang</t>
  </si>
  <si>
    <t xml:space="preserve">Tam Tran </t>
  </si>
  <si>
    <t>Yujuan Lei</t>
  </si>
  <si>
    <t>Xiaoyan Hu</t>
  </si>
  <si>
    <t>NEXT MONTH - January 2018 Spreadsheet</t>
  </si>
  <si>
    <t>23276.5 + 2476 (November)= 25752.50</t>
  </si>
  <si>
    <t>25752.50 - 1131 (Chargebacks) = 24621.50</t>
  </si>
  <si>
    <t>MONTH TOTAL:  24621.50</t>
  </si>
  <si>
    <t>MARS</t>
  </si>
  <si>
    <t>PAYPAL - January 2018</t>
  </si>
  <si>
    <t>PAYJUNCTION - January 2018</t>
  </si>
  <si>
    <t>LAST MONTH'S TOTAL:  24621.50</t>
  </si>
  <si>
    <t>Yi Chen</t>
  </si>
  <si>
    <t>Huan Zhuo</t>
  </si>
  <si>
    <t>Shida Tan</t>
  </si>
  <si>
    <t>Xiumei Hu</t>
  </si>
  <si>
    <t>Padmanabha Jakkahalli</t>
  </si>
  <si>
    <t>Hua Yang</t>
  </si>
  <si>
    <t>Jocelyn Li</t>
  </si>
  <si>
    <t>Anishka Duvvuri</t>
  </si>
  <si>
    <t>Anna C. Wang</t>
  </si>
  <si>
    <t>Shirleen Lee</t>
  </si>
  <si>
    <t>Ethan Zhu</t>
  </si>
  <si>
    <t>Param Jain</t>
  </si>
  <si>
    <t>Hongyu Zhang</t>
  </si>
  <si>
    <t xml:space="preserve">Zhuo Wang </t>
  </si>
  <si>
    <t>Miao Liu</t>
  </si>
  <si>
    <t>Rashmi Prakash</t>
  </si>
  <si>
    <t>Rui Shi</t>
  </si>
  <si>
    <t>Jae Park</t>
  </si>
  <si>
    <t>Jaehee Kim</t>
  </si>
  <si>
    <t>Melissa Wang</t>
  </si>
  <si>
    <t xml:space="preserve">Ling Fang </t>
  </si>
  <si>
    <t>Michelle Huan</t>
  </si>
  <si>
    <t xml:space="preserve">Mei Chen </t>
  </si>
  <si>
    <t>Haikun Zhu</t>
  </si>
  <si>
    <t>Lathika Gopalakrishnan</t>
  </si>
  <si>
    <t xml:space="preserve">Mahesh Jain </t>
  </si>
  <si>
    <t>Ramurty Patri</t>
  </si>
  <si>
    <t>Andrew Gu</t>
  </si>
  <si>
    <t>Zhen Gu</t>
  </si>
  <si>
    <t>Rasa Atluri</t>
  </si>
  <si>
    <t>Austin Wu</t>
  </si>
  <si>
    <t>Liana Li</t>
  </si>
  <si>
    <t>Shagun Trivedi</t>
  </si>
  <si>
    <t>STRIPE - January 2018</t>
  </si>
  <si>
    <t>Joanna Wong</t>
  </si>
  <si>
    <t>Wentong Wang</t>
  </si>
  <si>
    <t>Ning Zhang</t>
  </si>
  <si>
    <t>Shailaja Mutyala</t>
  </si>
  <si>
    <t>Tao Xu</t>
  </si>
  <si>
    <t>Tanveer Ajmal</t>
  </si>
  <si>
    <t>Sairam Ramabadram</t>
  </si>
  <si>
    <t>Sridhar Kodalvalru</t>
  </si>
  <si>
    <t>Athreya Iyer</t>
  </si>
  <si>
    <t xml:space="preserve">Shean Chen </t>
  </si>
  <si>
    <t>Yehchen Fu</t>
  </si>
  <si>
    <t>Roy Chan</t>
  </si>
  <si>
    <t>Jennifer Cheever</t>
  </si>
  <si>
    <t>Sally Shi</t>
  </si>
  <si>
    <t>Pany Naeimi</t>
  </si>
  <si>
    <t>Lu Feng</t>
  </si>
  <si>
    <t>Jianliang Yi</t>
  </si>
  <si>
    <t>Yingwei Liu</t>
  </si>
  <si>
    <t>Declined 390</t>
  </si>
  <si>
    <t>REFUND 745</t>
  </si>
  <si>
    <t>Declined 1490</t>
  </si>
  <si>
    <t>Declined 745</t>
  </si>
  <si>
    <t>Declined 126</t>
  </si>
  <si>
    <t>Declined 140</t>
  </si>
  <si>
    <t>TOTAL:</t>
  </si>
  <si>
    <t>Samsone Courname</t>
  </si>
  <si>
    <t>ok</t>
  </si>
  <si>
    <t>PAYPAL -February 2018</t>
  </si>
  <si>
    <t>PAYJUNCTION - February 2018</t>
  </si>
  <si>
    <t>LAST MONTH'S TOTAL: 25,912.00</t>
  </si>
  <si>
    <t>LAST MONTH</t>
  </si>
  <si>
    <t>STRIPE - February 2018</t>
  </si>
  <si>
    <t>Xi Chen</t>
  </si>
  <si>
    <t>Congcong Sun</t>
  </si>
  <si>
    <t>Jeremy Wu</t>
  </si>
  <si>
    <t>Haifeng Hua</t>
  </si>
  <si>
    <t>Yan Xiao</t>
  </si>
  <si>
    <t>Janice Chen</t>
  </si>
  <si>
    <t>shift down</t>
  </si>
  <si>
    <t>Part  1</t>
  </si>
  <si>
    <t>Part 2</t>
  </si>
  <si>
    <t>Jennifer Duarte</t>
  </si>
  <si>
    <t>Guozheng Ge</t>
  </si>
  <si>
    <t>Suhani Akhare</t>
  </si>
  <si>
    <t>Jing Hu</t>
  </si>
  <si>
    <t>Adhish Chadha</t>
  </si>
  <si>
    <t>Student Name</t>
  </si>
  <si>
    <t>Parent Name</t>
  </si>
  <si>
    <t>Yanping Du</t>
  </si>
  <si>
    <t>Feng Qing</t>
  </si>
  <si>
    <t>Ling Zhang</t>
  </si>
  <si>
    <t>Jia Wo</t>
  </si>
  <si>
    <t>Lan Xu</t>
  </si>
  <si>
    <t>Yunfei Jiang</t>
  </si>
  <si>
    <t>2/</t>
  </si>
  <si>
    <t>DECLINE</t>
  </si>
  <si>
    <t>Sangeetha Iyer</t>
  </si>
  <si>
    <t>Yaxin Yang</t>
  </si>
  <si>
    <t>Monica Miranda</t>
  </si>
  <si>
    <t>Eric Feng</t>
  </si>
  <si>
    <t>Govindalsamy Ambulchevan</t>
  </si>
  <si>
    <t>Suyun Wang</t>
  </si>
  <si>
    <t xml:space="preserve">Yajie Samwalla </t>
  </si>
  <si>
    <t>Sandy Kocbayindiran</t>
  </si>
  <si>
    <t>Yuanwen Wu</t>
  </si>
  <si>
    <t>Next Month</t>
  </si>
  <si>
    <t>Qing Wen</t>
  </si>
  <si>
    <t xml:space="preserve"> Start Date</t>
  </si>
  <si>
    <t>End Date</t>
  </si>
  <si>
    <t>Start Date</t>
  </si>
  <si>
    <t># of Months</t>
  </si>
  <si>
    <t>Course</t>
  </si>
  <si>
    <t>2 students</t>
  </si>
  <si>
    <t>AM</t>
  </si>
  <si>
    <t>PAYPAL - March 2018</t>
  </si>
  <si>
    <t>Samson Cournane</t>
  </si>
  <si>
    <t>Vittal Venna</t>
  </si>
  <si>
    <t>Yi Fang</t>
  </si>
  <si>
    <t>Mei Tang</t>
  </si>
  <si>
    <t>Ben Tran</t>
  </si>
  <si>
    <t>Min Wan</t>
  </si>
  <si>
    <t>Rongling He</t>
  </si>
  <si>
    <t>Xin Wei</t>
  </si>
  <si>
    <t>Honglin Li</t>
  </si>
  <si>
    <t>Srivathsan Narasimhan</t>
  </si>
  <si>
    <t>Venugopala Desireddi</t>
  </si>
  <si>
    <t>Ajit Mhaiskar</t>
  </si>
  <si>
    <t>Aditi Gangasani</t>
  </si>
  <si>
    <t>Guangshun Chen</t>
  </si>
  <si>
    <t>Amount</t>
  </si>
  <si>
    <t>Guoying Zou</t>
  </si>
  <si>
    <t>Teck Chong</t>
  </si>
  <si>
    <t>Saurabh Sinha</t>
  </si>
  <si>
    <t>john chen</t>
  </si>
  <si>
    <t>Charge Date</t>
  </si>
  <si>
    <t>03/22/2018 06:15 AM PDT</t>
  </si>
  <si>
    <t>03/21/2018 06:15 AM PDT</t>
  </si>
  <si>
    <t>03/20/2018 06:19 AM PDT</t>
  </si>
  <si>
    <t>03/19/2018 03:36 PM PDT</t>
  </si>
  <si>
    <t>03/19/2018 10:49 AM PDT</t>
  </si>
  <si>
    <t>03/19/2018 10:48 AM PDT</t>
  </si>
  <si>
    <t>03/19/2018 06:15 AM PDT</t>
  </si>
  <si>
    <t>03/18/2018 06:15 AM PDT</t>
  </si>
  <si>
    <t>03/17/2018 05:14 PM PDT</t>
  </si>
  <si>
    <t>03/16/2018 06:16 AM PDT</t>
  </si>
  <si>
    <t>03/15/2018 04:17 PM PDT</t>
  </si>
  <si>
    <t>03/15/2018 03:42 PM PDT</t>
  </si>
  <si>
    <t>03/15/2018 03:38 PM PDT</t>
  </si>
  <si>
    <t>03/15/2018 06:18 AM PDT</t>
  </si>
  <si>
    <t>03/14/2018 06:15 AM PDT</t>
  </si>
  <si>
    <t>03/13/2018 10:08 PM PDT</t>
  </si>
  <si>
    <t>03/13/2018 07:00 PM PDT</t>
  </si>
  <si>
    <t>03/13/2018 12:12 PM PDT</t>
  </si>
  <si>
    <t>03/13/2018 06:15 AM PDT</t>
  </si>
  <si>
    <t>03/12/2018 06:15 AM PDT</t>
  </si>
  <si>
    <t>03/10/2018 05:45 PM PST</t>
  </si>
  <si>
    <t>03/10/2018 02:10 PM PST</t>
  </si>
  <si>
    <t>03/10/2018 10:28 AM PST</t>
  </si>
  <si>
    <t>03/10/2018 06:18 AM PST</t>
  </si>
  <si>
    <t>03/09/2018 06:15 AM PST</t>
  </si>
  <si>
    <t>03/08/2018 06:15 AM PST</t>
  </si>
  <si>
    <t>03/07/2018 05:28 PM PST</t>
  </si>
  <si>
    <t>03/07/2018 06:15 AM PST</t>
  </si>
  <si>
    <t>03/06/2018 07:07 PM PST</t>
  </si>
  <si>
    <t>03/06/2018 02:58 PM PST</t>
  </si>
  <si>
    <t>03/06/2018 10:56 AM PST</t>
  </si>
  <si>
    <t>03/05/2018 06:45 PM PST</t>
  </si>
  <si>
    <t>03/05/2018 04:25 PM PST</t>
  </si>
  <si>
    <t>03/05/2018 04:16 PM PST</t>
  </si>
  <si>
    <t>03/05/2018 04:02 PM PST</t>
  </si>
  <si>
    <t>03/05/2018 03:54 PM PST</t>
  </si>
  <si>
    <t>03/03/2018 05:32 PM PST</t>
  </si>
  <si>
    <t>03/02/2018 06:15 AM PST</t>
  </si>
  <si>
    <t>03/01/2018 06:23 AM PST</t>
  </si>
  <si>
    <t>02/28/2018 03:29 PM PST</t>
  </si>
  <si>
    <t>02/28/2018 06:16 AM PST</t>
  </si>
  <si>
    <t>Quang Tran (351435): Signature request emailed to shannonyang04@yahoo.com., Jason Rao
Afficient Math
3/12 to 9/12</t>
  </si>
  <si>
    <t>Quang Tran (351435): Signature request emailed to sally_shi@comcast.net., Keira Zhang
Afficient Math
3/23 to 9/23</t>
  </si>
  <si>
    <t>Quang Tran (351435): Signature request emailed to sally_shi@comcast.net., Alexa Zhang
Afficient Math
3/23 to 9/23</t>
  </si>
  <si>
    <t>Justin Au
Afficient Math
3/19 to 4/19</t>
  </si>
  <si>
    <t>Iris Fu
Afficient Math
3/19 to 9/19</t>
  </si>
  <si>
    <t>Claire Wu
Afficient Math
3/18 to 6/18</t>
  </si>
  <si>
    <t>Jack Broch
Afficient Math
3/18 to 4/18</t>
  </si>
  <si>
    <t>Quang Tran (351435): Signature request emailed to mengxiao98@yahoo.com., Oliver Chen
Afficient Math
3/15 to 6/15</t>
  </si>
  <si>
    <t>Celine Yang
Afficient Math
3/16 to 6/16</t>
  </si>
  <si>
    <t>Shannon Yang
Afficient Math
3/16 to 6/16</t>
  </si>
  <si>
    <t>Sunny Cao
Afficient Math
3/16 to 6/16</t>
  </si>
  <si>
    <t>Amanda Lin
Afficient Math
3/16 to 9/16</t>
  </si>
  <si>
    <t>Emily Xu
Afficient Math
3/16 to 6/16</t>
  </si>
  <si>
    <t>Quang Tran (351435): Signature request emailed to huafengca@yahoo.com., Michelle Hua
Afficient Math
3/14 to 4/14</t>
  </si>
  <si>
    <t>Quang Tran (351435): Signature request emailed to josephine.cyril@gmail.com., Aditi Gangasani
Afficient Math
3/14 to 6/14</t>
  </si>
  <si>
    <t>Quang Tran (351435): Signature request emailed to madhura.mhaiskar@gmail.com., Arya Mhaiskar
Afficient Math
3/14 to 9/14</t>
  </si>
  <si>
    <t>Oliver Chen
Afficient Math
3/15 to 6/15</t>
  </si>
  <si>
    <t>Noella Thu
Afficient Math
3/14 to 6/14</t>
  </si>
  <si>
    <t>Jed Li
Afficient Math
3/14 to 9/14</t>
  </si>
  <si>
    <t>Quang Tran (351435): Signature request emailed to mhuan88@gmail.com., Aubrey Martin
Afficient Math
3/13 to 4/13, Signed receipt emailed to mhuan88@gmail.com.</t>
  </si>
  <si>
    <t>Kaitlyn Wang
Afficient Math
3/13 to 6/13</t>
  </si>
  <si>
    <t>Quang Tran (351435): Signature request emailed to dvgopalreddy@gmail.com., Lahari Desireddi
Afficient Math
3/8 to 6/8</t>
  </si>
  <si>
    <t>Aubrey Martin
Afficient Math
3/13 to 4/13</t>
  </si>
  <si>
    <t>Kartik Patri
Afficient Math
3/13 to 4/13</t>
  </si>
  <si>
    <t>Jason Rao
Afficient Math
3/12 to 9/12
still contacting parent to get the declined transaction issue resolved.</t>
  </si>
  <si>
    <t>Quang Tran (351435): Signature request emailed to bhukrish@gmail.com., Apoorva Thanvantri
Afficient Math
3/8 to 6/8</t>
  </si>
  <si>
    <t>Quang Tran (351435): Signature request emailed to pchakravarthi@gmail.com., Sarang Narasimhan
Afficient Math
3/4 to 9/4</t>
  </si>
  <si>
    <t>Quang Tran (351435): Signature request emailed to stacey_seibold@yahoo.com., Signed receipt emailed to stacey_seibold@yahoo.com., Audrey Seibold
Afficient Math
2/28 to 3/28</t>
  </si>
  <si>
    <t>Rohan Nadimpalli
Afficient Math
3/10 to 6/10</t>
  </si>
  <si>
    <t>Josiah Chong
Afficient Math
3/10 to 9/10</t>
  </si>
  <si>
    <t>Daniel T. Li
Afficient Math
3/10 to 9/10</t>
  </si>
  <si>
    <t>Trisha Akhare
Afficient Math
3/10 to 4/10</t>
  </si>
  <si>
    <t>Abby Li
Afficient Math
3/9 to 4/9</t>
  </si>
  <si>
    <t>Dhruva Kanna
Afficient Math
3/9 to 4/9</t>
  </si>
  <si>
    <t>Annie Li
Afficient Math
3/9 to 6/9</t>
  </si>
  <si>
    <t>Aakash Vetcha
Afficient Math
3/9 to 6/9</t>
  </si>
  <si>
    <t>Arden Xu
Afficient Math
3/9 to 6/9</t>
  </si>
  <si>
    <t>Pelin Unsal
Afficient Math
3/8 to 4/8</t>
  </si>
  <si>
    <t>Irmak Unsal
Afficient Math
3/8 to 4/8</t>
  </si>
  <si>
    <t>Sonia Yu
Afficient Math
3/8 to 9/8
Still trying to resolve this declined transaction.</t>
  </si>
  <si>
    <t>Andrew Zheng
Afficient Math
3/7 to 6/7</t>
  </si>
  <si>
    <t>Jonathan Chen
Afficient Math
3/10 to 4/10</t>
  </si>
  <si>
    <t>Quang Tran (351435): Overrode this terminal's security settings and forced this transaction to approved.
This transaction was originally declined for the following reason: (AX) No Match: Address And Zip., Quang Tran (351435): Signature request emailed to herongling@gmail.com., Elaine Liu
Afficient Math
3/6 to 7/6 (1 free month from Justin Jiang).</t>
  </si>
  <si>
    <t>Quang Tran (351435): Signature request emailed to alinaypan@gmail.com., Xuanni Pan
Afficient Math
2/28 to 8/28</t>
  </si>
  <si>
    <t>Quang Tran (351435): Signature request emailed to sinhas027@gmail.com., Raghav Sinha
Afficient Math
3/3 to 4/10 (1 week free), Signed receipt emailed to sinhas027@gmail.com.</t>
  </si>
  <si>
    <t>Declined Transaction (still contacting parent)
Raghav Sinha
Afficient Math
3/3 to 4/10 (1 week free)</t>
  </si>
  <si>
    <t>Quang Tran (351435): Signature request emailed to wanmin3188@gmail.com., Joy Xu
Afficient Math
3/3 to 6/3, Signed receipt emailed to wanmin3188@gmail.com.</t>
  </si>
  <si>
    <t>Quang Tran (351435): Signature request emailed to ranchopizza@gmail.com., Khang Tran
Afficient Math
2/28 to 3/28</t>
  </si>
  <si>
    <t>Quang Tran (351435): Signature request emailed to meitang98@yahoo.com., Samuel Pang
Afficient Math
3/3 to 9/3</t>
  </si>
  <si>
    <t>Quang Tran (351435): Signature request emailed to teck.joo.goh@hotmail.com., Marco Wu
Afficient Math
3/3 to 6/3, Signed receipt emailed to teck.joo.goh@hotmail.com.</t>
  </si>
  <si>
    <t>Quang Tran (351435): Signature request emailed to ashishchad@gmail.com., Aryn Chadha
Afficient Math
2/19 to 5/19</t>
  </si>
  <si>
    <t>Enya Yuan
Afficient Math
3/2 to 4/2</t>
  </si>
  <si>
    <t>Jay Jakkahalli
Afficient Math
3/2 to 4/2</t>
  </si>
  <si>
    <t>Nicholas Fou
Afficient Math
3/1 to 6/1</t>
  </si>
  <si>
    <t>Justin Jiang
Lily Jiang
Afficient Math
3/1 to 6/1</t>
  </si>
  <si>
    <t>Jocelyn Li
Afficient Math
3/1 to 6/1</t>
  </si>
  <si>
    <t>Sophia Chen
Afficient Math
3/1 to 6/1</t>
  </si>
  <si>
    <t>Quang Tran (351435): Signature request emailed to sandrakl1@yahoo.com., Student: Shirleen Lee
Parent: Sandra Lee
Term: 3 months (from 2/10 to 5/10)
Product: Afficient Math, Signed receipt emailed to sandrakl1@yahoo.com.</t>
  </si>
  <si>
    <t>Kids Name</t>
  </si>
  <si>
    <t>Parent  Name</t>
  </si>
  <si>
    <t>STRIPE -March 2018 --- ISEE</t>
  </si>
  <si>
    <t>No Notes</t>
  </si>
  <si>
    <t>Zhen Li</t>
  </si>
  <si>
    <t>NO NOTES YET</t>
  </si>
  <si>
    <t>Rong Luo</t>
  </si>
  <si>
    <t>Pranav Kotamraju</t>
  </si>
  <si>
    <t>Mahati Kotamraju</t>
  </si>
  <si>
    <t xml:space="preserve">Jing Li </t>
  </si>
  <si>
    <t>Ethan Zheng/Dylan Zheng</t>
  </si>
  <si>
    <t>Hiyu Miyagi</t>
  </si>
  <si>
    <t>Abhivadya Soi</t>
  </si>
  <si>
    <t>Carol Yi</t>
  </si>
  <si>
    <t>Willa Zhang</t>
  </si>
  <si>
    <t>Oskar Baumgarte</t>
  </si>
  <si>
    <t>Khang Tran</t>
  </si>
  <si>
    <t>Ved Joshi</t>
  </si>
  <si>
    <t>Michelle Yi</t>
  </si>
  <si>
    <t>Rachel Chen</t>
  </si>
  <si>
    <t>Ryan Hsiao</t>
  </si>
  <si>
    <t>Edison Liu</t>
  </si>
  <si>
    <t>Lisa Wang Afficient Math 3/20 to 9/20</t>
  </si>
  <si>
    <t>Alayna Cheever Davin Cheever (sibling) Afficient Math 3/20 to 4/20</t>
  </si>
  <si>
    <t>Shagun Trivedi Afficient Math 3/20 to 4/20</t>
  </si>
  <si>
    <t>Vivek Sarkar Afficient Math 3/21 to 6/21</t>
  </si>
  <si>
    <t>Medha Sarkar Afficient Math 3/21 to 6/21</t>
  </si>
  <si>
    <t>Jaynell Lee Afficient Math 3/21 to 4/21</t>
  </si>
  <si>
    <t>Daniel Hwang Afficient Math 3/22 to 6/22</t>
  </si>
  <si>
    <t>David Hwang Afficient Math 3/22 to 6/22</t>
  </si>
  <si>
    <t xml:space="preserve">Dayna Moelleken </t>
  </si>
  <si>
    <t xml:space="preserve">Yi Chen </t>
  </si>
  <si>
    <t>3/26/18 (stmt)</t>
  </si>
  <si>
    <t>statement</t>
  </si>
  <si>
    <t>v.</t>
  </si>
  <si>
    <t>next month</t>
  </si>
  <si>
    <t>`</t>
  </si>
  <si>
    <t>Total March</t>
  </si>
  <si>
    <t>good ok</t>
  </si>
  <si>
    <t>Payjunction --- March 2018</t>
  </si>
  <si>
    <t># month</t>
  </si>
  <si>
    <t>Class</t>
  </si>
  <si>
    <t>RELease</t>
  </si>
  <si>
    <t>Dayna Moelleken</t>
  </si>
  <si>
    <t>Stripe - March 2018</t>
  </si>
  <si>
    <t xml:space="preserve">Fee </t>
  </si>
  <si>
    <t>REFUND</t>
  </si>
  <si>
    <t>PAYPAL - April 2018</t>
  </si>
  <si>
    <t>Tommy Liu</t>
  </si>
  <si>
    <t>Jake Weth</t>
  </si>
  <si>
    <t>Sophie Chen</t>
  </si>
  <si>
    <t>Brandon Mai</t>
  </si>
  <si>
    <t>Chrystal Wang</t>
  </si>
  <si>
    <t>Jay Jakkahalli</t>
  </si>
  <si>
    <t>Weiwei Wang</t>
  </si>
  <si>
    <t>Celina Li and Joe Li-Quang Tran added a note:
Celina Li and Joe Li
Afficient Math
3/31 to 4/30</t>
  </si>
  <si>
    <t>Ju Wang</t>
  </si>
  <si>
    <t>Iris Gong and Lucas Zhang</t>
  </si>
  <si>
    <t>Sally Siao</t>
  </si>
  <si>
    <t>Emi Fujimura</t>
  </si>
  <si>
    <t>Vivian Chen</t>
  </si>
  <si>
    <t>Yi Yan</t>
  </si>
  <si>
    <t xml:space="preserve">Alex Li </t>
  </si>
  <si>
    <t>Sophie W. Chen</t>
  </si>
  <si>
    <t>Lu Chang</t>
  </si>
  <si>
    <t>Ethan Li</t>
  </si>
  <si>
    <t>Shu Ying Xu</t>
  </si>
  <si>
    <t>Sarah Chen</t>
  </si>
  <si>
    <t>Sonia Yu</t>
  </si>
  <si>
    <t>Lakshmi Madasamy</t>
  </si>
  <si>
    <t>Dheshnaa Madasamy</t>
  </si>
  <si>
    <t>Sophia Lin</t>
  </si>
  <si>
    <t>Srilatha Ajjarapu</t>
  </si>
  <si>
    <t>Krishna Ajjarapu Afficient Math 4/5 to 7/5</t>
  </si>
  <si>
    <t>Jongsu Lee</t>
  </si>
  <si>
    <t>Chloe Lee Afficient Math 4/2 to 7/2</t>
  </si>
  <si>
    <t>Hai-lei Hsu</t>
  </si>
  <si>
    <t>Ethan Lin Afficient Math 4/3 to 7/3</t>
  </si>
  <si>
    <t>Chuancun Zhao</t>
  </si>
  <si>
    <t>Allen Yuan and Callie Yuan Afficient Math 4/6 to 7/6</t>
  </si>
  <si>
    <t>Amy Li Afficient Math 4/7 to 7/7</t>
  </si>
  <si>
    <t>Michele Huang</t>
  </si>
  <si>
    <t>Xiaowen Zhao</t>
  </si>
  <si>
    <t>Kuei Chen</t>
  </si>
  <si>
    <t>Yu Su</t>
  </si>
  <si>
    <t>Sarveswara Tammali</t>
  </si>
  <si>
    <t>Yuexing Zhao</t>
  </si>
  <si>
    <t>Zhiyu Zong</t>
  </si>
  <si>
    <t>Suwei Ho</t>
  </si>
  <si>
    <t xml:space="preserve">Jaehee Kim </t>
  </si>
  <si>
    <t>Janet Liu</t>
  </si>
  <si>
    <t>Jayden Moreno</t>
  </si>
  <si>
    <t>Qing Lu</t>
  </si>
  <si>
    <t>Haiying Ji</t>
  </si>
  <si>
    <t>Ravindra Seetharam</t>
  </si>
  <si>
    <t>Jonathan Chen Afficient Math 4/10 to 5/10</t>
  </si>
  <si>
    <t>Alvin Zhao Afficient Math 4/7 to 10/7</t>
  </si>
  <si>
    <t>Irmak Unsal Afficient Math 4/8 to 5/8</t>
  </si>
  <si>
    <t>Pelin Unsal Afficient Math 4/8 to 5/8</t>
  </si>
  <si>
    <t>Kevin W. Sun Afficient Math 4/8 to 7/8</t>
  </si>
  <si>
    <t>Dhruva Kanna Afficient Math 4/9 to 5/9</t>
  </si>
  <si>
    <t>Abby Li Afficient Math 4/9 to 5/9</t>
  </si>
  <si>
    <t>Trisha Akhare Afficient Math 4/10 to 5/10</t>
  </si>
  <si>
    <t>Kendrick Wong and Isabella Wong Afficient Math 4/6 to 7/6</t>
  </si>
  <si>
    <t>Tina Zhang Afficient Math 4/7 to 5/7</t>
  </si>
  <si>
    <t>Christina Cheng Afficient Math 4/7 to 7/7</t>
  </si>
  <si>
    <t>Joselyn Coon Afficient Math 4/9 to 7/9</t>
  </si>
  <si>
    <t>Kushal Prakash Afficient Math 4/10 to 7/10</t>
  </si>
  <si>
    <t>Raghav Sinha Afficient Math 4/10 to 5/10</t>
  </si>
  <si>
    <t>Shreya Tammali Afficient Math 4/9 to 5/9</t>
  </si>
  <si>
    <t>Tiffany Zhao Afficient Math 4/10 to 7/10</t>
  </si>
  <si>
    <t>Tyler Zhao Afficient Math 4/10 to 5/10</t>
  </si>
  <si>
    <t>Victoria Feng</t>
  </si>
  <si>
    <t>Huixan Wu</t>
  </si>
  <si>
    <t>Xintu Zhang</t>
  </si>
  <si>
    <t>Justin Au Already cancelled Not supposed to be charged for this period.</t>
  </si>
  <si>
    <t>Cancelled -see note</t>
  </si>
  <si>
    <t>(372.12 W)</t>
  </si>
  <si>
    <t>Pani Naeimi</t>
  </si>
  <si>
    <t>Li Yu</t>
  </si>
  <si>
    <t>Xia Yu</t>
  </si>
  <si>
    <t>Ming Xu</t>
  </si>
  <si>
    <t xml:space="preserve"> AM</t>
  </si>
  <si>
    <t>Xiaowei Yin</t>
  </si>
  <si>
    <t>T Wu</t>
  </si>
  <si>
    <t>Chris Liu Afficient Math 4/11 to 7/11</t>
  </si>
  <si>
    <t>Owen Cobb and Liam Cobb Afficient Math 4/12 to 7/12</t>
  </si>
  <si>
    <t>Joseph Pellegrini Afficient Math 4/14 to 7/14</t>
  </si>
  <si>
    <t>Ethan Zhu Afficient Math 4/13 to 7/13</t>
  </si>
  <si>
    <t>Seth Lee Afficient Math 4/13 to 7/13</t>
  </si>
  <si>
    <t>Chloe Yan Afficient Math 4/11 to 10/11</t>
  </si>
  <si>
    <t>Andrew Gu Afficient Math 4/13 to 7/13</t>
  </si>
  <si>
    <t>Heidi Lu Afficient Math 4/14 to 7/14</t>
  </si>
  <si>
    <t>Elizabeth Jiang Afficient Math 4/14 to 5/14</t>
  </si>
  <si>
    <t>Anya Lu Afficient Math 4/14 to 7/14</t>
  </si>
  <si>
    <t>Michelle Hua Afficient Math 4/14 to 5/14</t>
  </si>
  <si>
    <t>Heidi Lu and Anya Lu Afficient Math 4/14 to 7/14</t>
  </si>
  <si>
    <t>Huiwen Zhang Afficient Math 17 days (4/13 to 4/30) pro-rated charge</t>
  </si>
  <si>
    <t>Arushi Ravindra Afficient Math 4/14 to 5/14</t>
  </si>
  <si>
    <t>Max Zhai Afficient Math 4/13 to 5/13</t>
  </si>
  <si>
    <t>Jessica Tang Afficient Math 4/15 to 7/15</t>
  </si>
  <si>
    <t>Andy Zhuo Afficient Math 4/15 to 7/15</t>
  </si>
  <si>
    <t>Jack Broch Afficient Math 4/20 to 5/20</t>
  </si>
  <si>
    <t>Matthew Tsuiteng Afficient Math 4/17 to 5/17</t>
  </si>
  <si>
    <t>Andrew Hua Afficient Math 4/17 to 7/17</t>
  </si>
  <si>
    <t>Austin Hua Afficient Math 4/14 to 7/14</t>
  </si>
  <si>
    <t>Zachary Zhang Afficient Math 4/20 to 10/20</t>
  </si>
  <si>
    <t>Aashir Ajmal Afficient Math 4/20 to 7/20</t>
  </si>
  <si>
    <t>Shagun Trivedi Afficient Math 4/20 to 5/20</t>
  </si>
  <si>
    <t>Alayna Cheever Afficient Math 4/20 to 5/20</t>
  </si>
  <si>
    <t>Kartik and Manasa Gudapati Afficient Math 4/20 to 7/20</t>
  </si>
  <si>
    <t>4/31/2018</t>
  </si>
  <si>
    <t>Dishita Aeron Afficient Math 4/22 to 10/22</t>
  </si>
  <si>
    <t>Jaynell Lee Afficient Math 4/21 to 5/21</t>
  </si>
  <si>
    <t>Hao Ji</t>
  </si>
  <si>
    <t>Ke Liu</t>
  </si>
  <si>
    <t>Chang Li</t>
  </si>
  <si>
    <t>Wen-Hsiang Hu</t>
  </si>
  <si>
    <t>Bella Leung</t>
  </si>
  <si>
    <t>Haiying JI</t>
  </si>
  <si>
    <t>*</t>
  </si>
  <si>
    <t>Yuling Wu</t>
  </si>
  <si>
    <t>batch</t>
  </si>
  <si>
    <t>Jenny Lyu Afficient Math 4/22 to 5/22</t>
  </si>
  <si>
    <t>Adwita Sharma Afficient Math 4/23 to 7/23</t>
  </si>
  <si>
    <t>Ryan Tay Afficient Math 4/23 to 7/23</t>
  </si>
  <si>
    <t>Caroline Zhou Afficient Math 4/18 to 10/18</t>
  </si>
  <si>
    <t>David and Jayden He Afficient Math 3/30 to 6/30</t>
  </si>
  <si>
    <t>Sylvia Zhang Afficient Math 4/25 to 10/25</t>
  </si>
  <si>
    <t>Selina Xu Afficient Math 4/21 to 7/21</t>
  </si>
  <si>
    <t>Lionel Loo Afficient Math 4/21 to 7/21</t>
  </si>
  <si>
    <t>Emma Lee Afficient Math 4/24 to 7/24</t>
  </si>
  <si>
    <t>S Wang Afficient Math 4/21 to 5/21</t>
  </si>
  <si>
    <t>Carol Yi Afficient Math 4/27 to 5/27</t>
  </si>
  <si>
    <t>Abhivadya Soi Afficient Math 4/27 to 5/27</t>
  </si>
  <si>
    <t>Carolina Sun Afficient Math 4/26 to 10/26</t>
  </si>
  <si>
    <t>Khang Tran Afficient Math 4/28 to 5/28</t>
  </si>
  <si>
    <t>Joseph Liu Afficient Math 4/28 to 7/28</t>
  </si>
  <si>
    <t>Esther Ng Afficient Math 4/28 to 7/28</t>
  </si>
  <si>
    <t>Jeremy Wu Afficient Math 4/28 to 5/28</t>
  </si>
  <si>
    <t>Natalie Liu Afficient Math 4/28 to 7/28</t>
  </si>
  <si>
    <t>Seng Loo</t>
  </si>
  <si>
    <t>Zhongshu Yang</t>
  </si>
  <si>
    <t>Edward Zhang Afficient Math 4/28 to 5/28</t>
  </si>
  <si>
    <t>Enchi Hu Afficient Math 4/28 to 7/28</t>
  </si>
  <si>
    <t>Leonardo Price Afficient Math 4/20 to 7/20</t>
  </si>
  <si>
    <t>Isabella Watson Afficient Math 4/30 to 7/31</t>
  </si>
  <si>
    <t>Aaron Luo AM 4/30 to 7/30</t>
  </si>
  <si>
    <t>Celina Li and Joe Li AM 4/30 to 5/30</t>
  </si>
  <si>
    <t>Yuwen Zhang and Huiwen Zhang am 4/30 to 10/30</t>
  </si>
  <si>
    <t>Dishita Aeron Afficient Math 4/22 to 4/30</t>
  </si>
  <si>
    <t>Avani Joshi AM 5/2 to 8/2</t>
  </si>
  <si>
    <t>Brian Chen AM 5/1 to 6/1</t>
  </si>
  <si>
    <t>Katelyn Chow am 5/1 to 8/1</t>
  </si>
  <si>
    <t>Brandon Chow AM 5/1 to 8/1</t>
  </si>
  <si>
    <t>Zachary Zhang am 4/20 to 10/20</t>
  </si>
  <si>
    <r>
      <t>Rohan Bhowmik Afficient Math 4/3 to 6/3 (</t>
    </r>
    <r>
      <rPr>
        <b/>
        <sz val="10"/>
        <color rgb="FFBE0E73"/>
        <rFont val="Arial"/>
        <family val="2"/>
      </rPr>
      <t>1 free month</t>
    </r>
  </si>
  <si>
    <t>Refund</t>
  </si>
  <si>
    <t>Gabriella Ip</t>
  </si>
  <si>
    <t xml:space="preserve">Total: </t>
  </si>
  <si>
    <t xml:space="preserve">33,823.50 +33.00 </t>
  </si>
  <si>
    <t>16685.40 - 16022.28</t>
  </si>
  <si>
    <t>next month 5/1/2018</t>
  </si>
  <si>
    <t>next month 4/30/2018</t>
  </si>
  <si>
    <t>includes credits</t>
  </si>
  <si>
    <t>PAYPAL- May 2018</t>
  </si>
  <si>
    <t>PAYJUNCTION - May 2018</t>
  </si>
  <si>
    <t>Last Month</t>
  </si>
  <si>
    <t>Ava Protter</t>
  </si>
  <si>
    <t>Ethan Huang am 5/2 to 11/2</t>
  </si>
  <si>
    <t>Jay Jakkahalli am 5/2 to 6/2</t>
  </si>
  <si>
    <t>Pranav Sairam am 5/2 to 6/2</t>
  </si>
  <si>
    <t>Sairam Ramabadran</t>
  </si>
  <si>
    <t>Ziyang Zhou am 5/2 to 8/2</t>
  </si>
  <si>
    <t>Eva Pathik am 5/2 to 6/2</t>
  </si>
  <si>
    <t>Yongming Zhang</t>
  </si>
  <si>
    <t>Ashley Zhang am 5/2 to 11/2</t>
  </si>
  <si>
    <t>Dheshnaa Madasamy am 5/3 to 6/3</t>
  </si>
  <si>
    <t>Karuppaiah Madasamy</t>
  </si>
  <si>
    <t>Edward Hunter am 5/4 to 11/4</t>
  </si>
  <si>
    <t>Michelle Garcia</t>
  </si>
  <si>
    <t>Meiyue Li</t>
  </si>
  <si>
    <t>Jennifer Xia</t>
  </si>
  <si>
    <t>Zhuo Wang</t>
  </si>
  <si>
    <t>Tejas Arya am 5/7 to 6/7</t>
  </si>
  <si>
    <t>Hanrui Zhang am 5/6 to 8/6</t>
  </si>
  <si>
    <t>Carolyn Zhao am 5/5 to 8/5</t>
  </si>
  <si>
    <t>Abraham Wang am 5/5 to 8/5</t>
  </si>
  <si>
    <t>Jonathan Chen am 5/10 to 6/10</t>
  </si>
  <si>
    <t>Emily Tan am 5/5 to 8/5</t>
  </si>
  <si>
    <t>Qinyi Ma</t>
  </si>
  <si>
    <t>Yiruo Yang</t>
  </si>
  <si>
    <t>Jack Yang am 5/4 to 8/4</t>
  </si>
  <si>
    <t>Audrey Yang am 5/4 to 8/4</t>
  </si>
  <si>
    <t>Tina Zhang am 5/7 - 8/7</t>
  </si>
  <si>
    <t>Irmak Unsal am 5/8 - 6/8</t>
  </si>
  <si>
    <t>Pelin Unsal am 5/8 to 6/8</t>
  </si>
  <si>
    <t>Katherine Duarte am 5/8 to 8/8</t>
  </si>
  <si>
    <t>5/8/2018 </t>
  </si>
  <si>
    <t>Emily Chen am 5/8 to 8/8</t>
  </si>
  <si>
    <t>Mandy Lau</t>
  </si>
  <si>
    <t>Michelle Liou am 5/5 - 11/5</t>
  </si>
  <si>
    <t>Andrew Hu am 5/8 to 8/8</t>
  </si>
  <si>
    <t>Dhruva Kanna am 5/9 to 6/9</t>
  </si>
  <si>
    <t>Eva Liu (Eva.Liu27) am 5/9 to 8/9</t>
  </si>
  <si>
    <t>Alex Ge am 5/9 to 8/9</t>
  </si>
  <si>
    <t>Trisha Akhare am 5/10 to 6/10</t>
  </si>
  <si>
    <t>Shreya Tammali am 5/9 to 6/9</t>
  </si>
  <si>
    <t>Manuel Cristancho</t>
  </si>
  <si>
    <t>Gabrielle Cristancho am 5/9 to 6/9</t>
  </si>
  <si>
    <t>Andrew Gu am 4/13 to 7/13</t>
  </si>
  <si>
    <t>Ping Wang</t>
  </si>
  <si>
    <t>Qi Yuan SSAT Middle 5/9 to 8/9</t>
  </si>
  <si>
    <t>SSAT Middle</t>
  </si>
  <si>
    <t>Shirleen Lee am 5/10 to 8/10</t>
  </si>
  <si>
    <t>Raghav Sinha am 5/10 to 6/10</t>
  </si>
  <si>
    <t>Tyler Zhao am 5/10 to 6/10</t>
  </si>
  <si>
    <t>Huaiching Lu</t>
  </si>
  <si>
    <t>Qing Yang</t>
  </si>
  <si>
    <t>Sarah Chan</t>
  </si>
  <si>
    <t>Ravindra Seethram</t>
  </si>
  <si>
    <t>DECLINE- RESOLVED</t>
  </si>
  <si>
    <t>SEE ABOVE- SAME DAY RESOLUTION</t>
  </si>
  <si>
    <t>Original charge 4/13/18</t>
  </si>
  <si>
    <t>see above -resolved</t>
  </si>
  <si>
    <t>REFUND- orig 4/21/18</t>
  </si>
  <si>
    <t>REFUND- orig 4/6/18</t>
  </si>
  <si>
    <t>should never been chgd</t>
  </si>
  <si>
    <r>
      <rPr>
        <sz val="8"/>
        <color rgb="FFFF0000"/>
        <rFont val="Calibri"/>
        <family val="2"/>
        <scheme val="minor"/>
      </rPr>
      <t>(Recover from 4/1</t>
    </r>
    <r>
      <rPr>
        <sz val="8"/>
        <color rgb="FFBE0E73"/>
        <rFont val="Calibri"/>
        <family val="2"/>
        <scheme val="minor"/>
      </rPr>
      <t>3 )</t>
    </r>
    <r>
      <rPr>
        <sz val="12"/>
        <color rgb="FFBE0E73"/>
        <rFont val="Calibri"/>
        <family val="2"/>
        <scheme val="minor"/>
      </rPr>
      <t>4/23/2018</t>
    </r>
  </si>
  <si>
    <t>Mahesh Jain</t>
  </si>
  <si>
    <t>Jaydem Lim am 5/11 to 6/11</t>
  </si>
  <si>
    <t>Jami Lim am 5/11 to 6/11</t>
  </si>
  <si>
    <t>Alan Chen am 5/11 to 11/11</t>
  </si>
  <si>
    <t>Emily Kwan am 5/12 - 8/12-see below</t>
  </si>
  <si>
    <t>Max Zhai am 5/13 to 6/13</t>
  </si>
  <si>
    <t>Sahil Manwani am 5/14 to 6/14</t>
  </si>
  <si>
    <t>Arushi Ravindra am 5/14 to 6/14</t>
  </si>
  <si>
    <t>Param Jain am 5/15 to 8/15</t>
  </si>
  <si>
    <t>Meng-San Tsai</t>
  </si>
  <si>
    <t xml:space="preserve">Jennifer Cheever </t>
  </si>
  <si>
    <t>5/3/2018-same day</t>
  </si>
  <si>
    <t>5/3/2018-see docs</t>
  </si>
  <si>
    <t>REFUND- orig chg 4/20</t>
  </si>
  <si>
    <t xml:space="preserve">PAUSING SERVICES </t>
  </si>
  <si>
    <t>Recovered 4/23/28</t>
  </si>
  <si>
    <t>DECLINE-same day reco</t>
  </si>
  <si>
    <t>Recover fr 4/14 (2) Nan</t>
  </si>
  <si>
    <t>Recovered 4/14/18</t>
  </si>
  <si>
    <t xml:space="preserve">Alvin Zhao Afficient Math 4/7 to 10/7 </t>
  </si>
  <si>
    <t>Recov 4/7</t>
  </si>
  <si>
    <t>ORIGINAL CHARGE DATE 5/20/18</t>
  </si>
  <si>
    <t>?</t>
  </si>
  <si>
    <t>Xiah Le</t>
  </si>
  <si>
    <t>Yolanda Moreno</t>
  </si>
  <si>
    <t>Sushmitha Koppuravuri</t>
  </si>
  <si>
    <t>Hui-Hsien Wang</t>
  </si>
  <si>
    <t>Margaret Trevino</t>
  </si>
  <si>
    <t>Recharge from 5/30 Decline - see below and notes</t>
  </si>
  <si>
    <r>
      <t xml:space="preserve">REFUND- </t>
    </r>
    <r>
      <rPr>
        <b/>
        <sz val="10"/>
        <color theme="1"/>
        <rFont val="Calibri"/>
        <family val="2"/>
        <scheme val="minor"/>
      </rPr>
      <t>orig chg 4/20/18</t>
    </r>
  </si>
  <si>
    <t>Victoria Lin</t>
  </si>
  <si>
    <t>p.2 stmt</t>
  </si>
  <si>
    <t>(+1135 refund</t>
  </si>
  <si>
    <t>See Hold</t>
  </si>
  <si>
    <t>Matthew Tsuiteng am 5/17 - 6/17</t>
  </si>
  <si>
    <t>Karen Zhang am 5/18 - 11/18</t>
  </si>
  <si>
    <t>Jack Broch am 5/20 - 6/20</t>
  </si>
  <si>
    <t>Ryan Liu am 5/19 - 6/19</t>
  </si>
  <si>
    <t>Nathan Liu am 5/19 - 8/19</t>
  </si>
  <si>
    <t>Siddharth Mathramkote am 5/19 - 8/19</t>
  </si>
  <si>
    <t>Claire Chen am 5/20 - 8/20</t>
  </si>
  <si>
    <t>Shagun Trivedi am 5/20 - 6/20</t>
  </si>
  <si>
    <t>Shanker Ram am 5/27 - 8/27</t>
  </si>
  <si>
    <t>Carol Yi am 5/27 - 6/27</t>
  </si>
  <si>
    <t>Luna Welti am 5/27 - 8/27</t>
  </si>
  <si>
    <t>Jeremy Wu am 5/28 - 6/28</t>
  </si>
  <si>
    <t>Edward Zhang am 5/28 - 6/28</t>
  </si>
  <si>
    <t>Khang Tran am 5/28 - 6/28</t>
  </si>
  <si>
    <t>Alvin Siamwalla am 5/28 - 7/8</t>
  </si>
  <si>
    <t>Bill Wang am 5/28 - 8/28</t>
  </si>
  <si>
    <t>David and Isaac Stelzer am 5/25 - 8/25</t>
  </si>
  <si>
    <t>Tanika Anbuchelvan am 5/30 - 8/30</t>
  </si>
  <si>
    <t>Derek Fu am 5/30 - 11/30</t>
  </si>
  <si>
    <t>Henry Zhai am 5/20 - 8/20</t>
  </si>
  <si>
    <t>Alayna Cheever am 5/20 - 6/20</t>
  </si>
  <si>
    <t>Jaynell Lee am 5/21 - 6/21</t>
  </si>
  <si>
    <t>Helina Li am 5/21 - 8/21</t>
  </si>
  <si>
    <t>Liana Li am 5/21 - 8/21</t>
  </si>
  <si>
    <t>Kyle Boland am 5/14 - 6/14</t>
  </si>
  <si>
    <t>S Wang am 3/21 - 6/21</t>
  </si>
  <si>
    <t>Linda Shi am 5/21 - 8/21</t>
  </si>
  <si>
    <t>Celina Li and Joe Li am 5/31 - 6/30</t>
  </si>
  <si>
    <t>32 days</t>
  </si>
  <si>
    <t>Brian Le am 5/29 - 8/29</t>
  </si>
  <si>
    <t>Corinna Wu am 5/30 - 6/30</t>
  </si>
  <si>
    <t>Henry Liang
am
5/30 - 11/30 RECOVERED 5/31/18 - SEE NOTES</t>
  </si>
  <si>
    <t>Huiwen Zhang   4/30 to 10/30 am</t>
  </si>
  <si>
    <t>Yuwen Zhang am 4/30 to 10/30</t>
  </si>
  <si>
    <t>orig 4/13 rcvd 390 zhen gu</t>
  </si>
  <si>
    <t>vvvvvv</t>
  </si>
  <si>
    <t>tttttt</t>
  </si>
  <si>
    <t>yilklk,n,vhfgndgdm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</si>
</sst>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m/d/yy;@"/>
    <numFmt numFmtId="168" formatCode="[$-409]mmm\-yy;@"/>
    <numFmt numFmtId="169" formatCode="mm/dd/yy;@"/>
  </numFmts>
  <fonts count="2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3D5266"/>
      <name val="Helvetica Neue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3D5266"/>
      <name val="Helvetica Neue"/>
    </font>
    <font>
      <sz val="16"/>
      <name val="Helvetica Neue"/>
    </font>
    <font>
      <sz val="10"/>
      <name val="Helvetica Neue"/>
    </font>
    <font>
      <sz val="18"/>
      <color theme="1"/>
      <name val="Calibri"/>
      <family val="2"/>
    </font>
    <font>
      <sz val="11"/>
      <name val="Helvetica Neue"/>
    </font>
    <font>
      <sz val="18"/>
      <color rgb="FF000000"/>
      <name val="Arial"/>
      <family val="2"/>
    </font>
    <font>
      <sz val="9"/>
      <color rgb="FF3D5266"/>
      <name val="Helvetica Neue"/>
    </font>
    <font>
      <sz val="16"/>
      <color rgb="FF000000"/>
      <name val="Arial"/>
      <family val="2"/>
    </font>
    <font>
      <sz val="10"/>
      <color rgb="FF3D5266"/>
      <name val="Helvetica Neue"/>
    </font>
    <font>
      <b/>
      <sz val="18"/>
      <color theme="4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D5266"/>
      <name val="Helvetica Neue"/>
    </font>
    <font>
      <b/>
      <sz val="11"/>
      <color rgb="FF3D5266"/>
      <name val="Helvetica Neue"/>
    </font>
    <font>
      <b/>
      <sz val="12"/>
      <color theme="1"/>
      <name val="Calibri"/>
      <family val="2"/>
      <scheme val="minor"/>
    </font>
    <font>
      <sz val="18"/>
      <color theme="8"/>
      <name val="Calibri"/>
      <family val="2"/>
      <scheme val="minor"/>
    </font>
    <font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rgb="FF4BACC6"/>
      <name val="Helvetica Neue"/>
    </font>
    <font>
      <b/>
      <sz val="18"/>
      <color rgb="FF4BACC6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3D5266"/>
      <name val="Arial"/>
      <family val="2"/>
    </font>
    <font>
      <sz val="18"/>
      <color rgb="FF000000"/>
      <name val="Calibri"/>
      <family val="2"/>
      <scheme val="minor"/>
    </font>
    <font>
      <sz val="9"/>
      <color rgb="FF000000"/>
      <name val="Arial"/>
      <family val="2"/>
    </font>
    <font>
      <sz val="24"/>
      <color rgb="FFFF0000"/>
      <name val="Calibri"/>
      <family val="2"/>
      <scheme val="minor"/>
    </font>
    <font>
      <b/>
      <sz val="16"/>
      <color rgb="FF3D5266"/>
      <name val="Arial"/>
      <family val="2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8"/>
      <name val="Calibri"/>
      <family val="2"/>
      <scheme val="minor"/>
    </font>
    <font>
      <b/>
      <sz val="16"/>
      <color theme="8"/>
      <name val="Arial"/>
      <family val="2"/>
    </font>
    <font>
      <sz val="12"/>
      <color theme="8"/>
      <name val="Arial"/>
      <family val="2"/>
    </font>
    <font>
      <b/>
      <sz val="18"/>
      <color theme="8"/>
      <name val="Calibri"/>
      <family val="2"/>
      <scheme val="minor"/>
    </font>
    <font>
      <b/>
      <sz val="12"/>
      <color theme="8"/>
      <name val="Arial"/>
      <family val="2"/>
    </font>
    <font>
      <sz val="12"/>
      <color theme="8"/>
      <name val="Calibri"/>
      <family val="2"/>
      <scheme val="minor"/>
    </font>
    <font>
      <b/>
      <sz val="22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22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sz val="18"/>
      <color rgb="FF3D526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2"/>
      <color rgb="FF006100"/>
      <name val="Arial"/>
      <family val="2"/>
    </font>
    <font>
      <sz val="18"/>
      <color rgb="FF006100"/>
      <name val="Calibri"/>
      <family val="2"/>
      <scheme val="minor"/>
    </font>
    <font>
      <sz val="9"/>
      <color rgb="FFFF0000"/>
      <name val="Arial"/>
      <family val="2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6"/>
      <color rgb="FF3D5266"/>
      <name val="Calibri"/>
      <family val="2"/>
      <scheme val="minor"/>
    </font>
    <font>
      <sz val="12"/>
      <color rgb="FF3D5266"/>
      <name val="Arial"/>
      <family val="2"/>
    </font>
    <font>
      <sz val="16"/>
      <color rgb="FFFF0000"/>
      <name val="Arial"/>
      <family val="2"/>
    </font>
    <font>
      <sz val="9"/>
      <color rgb="FF00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sz val="14"/>
      <color rgb="FF3D5266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3D526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8"/>
      <color theme="6"/>
      <name val="Calibri"/>
      <family val="2"/>
      <scheme val="minor"/>
    </font>
    <font>
      <sz val="18"/>
      <color theme="9"/>
      <name val="Calibri"/>
      <family val="2"/>
      <scheme val="minor"/>
    </font>
    <font>
      <b/>
      <sz val="12"/>
      <color theme="5" tint="0.59999389629810485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4" tint="-0.499984740745262"/>
      <name val="Arial"/>
      <family val="2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5C6266"/>
      <name val="Arial"/>
      <family val="2"/>
    </font>
    <font>
      <sz val="12"/>
      <color theme="3" tint="0.3999755851924192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8"/>
      <color rgb="FF92D050"/>
      <name val="Calibri"/>
      <family val="2"/>
      <scheme val="minor"/>
    </font>
    <font>
      <sz val="18"/>
      <color rgb="FF0070C0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rgb="FF00B0F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36"/>
      <color rgb="FF663300"/>
      <name val="Comic Sans MS"/>
      <family val="4"/>
    </font>
    <font>
      <b/>
      <sz val="36"/>
      <color rgb="FFC00000"/>
      <name val="Comic Sans MS"/>
      <family val="4"/>
    </font>
    <font>
      <b/>
      <sz val="36"/>
      <color rgb="FF006600"/>
      <name val="Comic Sans MS"/>
      <family val="4"/>
    </font>
    <font>
      <sz val="18"/>
      <color rgb="FF00B050"/>
      <name val="Calibri"/>
      <family val="2"/>
      <scheme val="minor"/>
    </font>
    <font>
      <sz val="18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8"/>
      <color rgb="FF006600"/>
      <name val="Calibri"/>
      <family val="2"/>
      <scheme val="minor"/>
    </font>
    <font>
      <sz val="12"/>
      <color rgb="FF006600"/>
      <name val="Calibri"/>
      <family val="2"/>
      <scheme val="minor"/>
    </font>
    <font>
      <sz val="11"/>
      <color theme="5" tint="-0.249977111117893"/>
      <name val="Arial"/>
      <family val="2"/>
    </font>
    <font>
      <sz val="18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8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8"/>
      <color theme="8" tint="0.59999389629810485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b/>
      <sz val="36"/>
      <color rgb="FFC00000"/>
      <name val="Calibri"/>
      <family val="2"/>
      <scheme val="minor"/>
    </font>
    <font>
      <sz val="18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36"/>
      <color theme="8" tint="-0.249977111117893"/>
      <name val="Comic Sans MS"/>
      <family val="4"/>
    </font>
    <font>
      <b/>
      <sz val="36"/>
      <color theme="8" tint="-0.499984740745262"/>
      <name val="Comic Sans MS"/>
      <family val="4"/>
    </font>
    <font>
      <b/>
      <sz val="18"/>
      <color rgb="FF663300"/>
      <name val="Calibri"/>
      <family val="2"/>
      <scheme val="minor"/>
    </font>
    <font>
      <sz val="11"/>
      <color rgb="FF006600"/>
      <name val="Arial"/>
      <family val="2"/>
    </font>
    <font>
      <u/>
      <sz val="12"/>
      <color rgb="FF0066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36"/>
      <color rgb="FFAE1237"/>
      <name val="Comic Sans MS"/>
      <family val="4"/>
    </font>
    <font>
      <sz val="18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color rgb="FF006600"/>
      <name val="Calibri"/>
      <family val="2"/>
      <scheme val="minor"/>
    </font>
    <font>
      <sz val="18"/>
      <color rgb="FFAE1237"/>
      <name val="Calibri"/>
      <family val="2"/>
      <scheme val="minor"/>
    </font>
    <font>
      <sz val="12"/>
      <color rgb="FFAE1237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36"/>
      <color rgb="FFB81437"/>
      <name val="Comic Sans MS"/>
      <family val="4"/>
    </font>
    <font>
      <b/>
      <sz val="36"/>
      <color rgb="FFBE0E73"/>
      <name val="Comic Sans MS"/>
      <family val="4"/>
    </font>
    <font>
      <b/>
      <sz val="12"/>
      <color rgb="FF663300"/>
      <name val="Calibri"/>
      <family val="2"/>
      <scheme val="minor"/>
    </font>
    <font>
      <b/>
      <sz val="11"/>
      <color rgb="FF215B69"/>
      <name val="Calibri"/>
      <family val="2"/>
      <scheme val="minor"/>
    </font>
    <font>
      <sz val="20"/>
      <color rgb="FF66330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B81437"/>
      <name val="Calibri"/>
      <family val="2"/>
      <scheme val="minor"/>
    </font>
    <font>
      <sz val="12"/>
      <color rgb="FFB81437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8"/>
      <color rgb="FFBE0E73"/>
      <name val="Calibri"/>
      <family val="2"/>
      <scheme val="minor"/>
    </font>
    <font>
      <sz val="12"/>
      <color rgb="FFBE0E73"/>
      <name val="Calibri"/>
      <family val="2"/>
      <scheme val="minor"/>
    </font>
    <font>
      <sz val="18"/>
      <color theme="5" tint="0.79998168889431442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sz val="14"/>
      <color rgb="FF663300"/>
      <name val="Calibri"/>
      <family val="2"/>
      <scheme val="minor"/>
    </font>
    <font>
      <sz val="22"/>
      <color rgb="FF6633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36"/>
      <color rgb="FF22AA69"/>
      <name val="Comic Sans MS"/>
      <family val="4"/>
    </font>
    <font>
      <sz val="18"/>
      <color theme="0" tint="-0.14999847407452621"/>
      <name val="Calibri"/>
      <family val="2"/>
      <scheme val="minor"/>
    </font>
    <font>
      <b/>
      <sz val="14"/>
      <color rgb="FF22AA69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AE123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5C6266"/>
      <name val="Arial"/>
      <family val="2"/>
    </font>
    <font>
      <sz val="10"/>
      <color rgb="FF000000"/>
      <name val="Segoe UI"/>
      <family val="2"/>
    </font>
    <font>
      <sz val="12"/>
      <color rgb="FF525F7F"/>
      <name val="Arial"/>
      <family val="2"/>
    </font>
    <font>
      <sz val="14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rgb="FF22AA6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3" tint="0.3999755851924192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2"/>
      <color rgb="FFC00000"/>
      <name val="Comic Sans MS"/>
      <family val="4"/>
    </font>
    <font>
      <b/>
      <sz val="12"/>
      <color rgb="FF000000"/>
      <name val="Comic Sans MS"/>
      <family val="4"/>
    </font>
    <font>
      <b/>
      <sz val="14"/>
      <color rgb="FF000000"/>
      <name val="Comic Sans MS"/>
      <family val="4"/>
    </font>
    <font>
      <sz val="12"/>
      <color rgb="FFFF0000"/>
      <name val="Arial"/>
      <family val="2"/>
    </font>
    <font>
      <sz val="12"/>
      <color rgb="FFBA66A4"/>
      <name val="Calibri"/>
      <family val="2"/>
      <scheme val="minor"/>
    </font>
    <font>
      <sz val="12"/>
      <color rgb="FFFF0000"/>
      <name val="Arial"/>
      <family val="2"/>
    </font>
    <font>
      <sz val="9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rgb="FFBE0E73"/>
      <name val="Calibri"/>
      <family val="2"/>
      <scheme val="minor"/>
    </font>
    <font>
      <sz val="11"/>
      <color rgb="FFBE0E73"/>
      <name val="Calibri"/>
      <family val="2"/>
      <scheme val="minor"/>
    </font>
    <font>
      <sz val="11"/>
      <color rgb="FFBE0E73"/>
      <name val="Arial"/>
      <family val="2"/>
    </font>
    <font>
      <sz val="12"/>
      <color rgb="FFBE0E73"/>
      <name val="Arial"/>
      <family val="2"/>
    </font>
    <font>
      <b/>
      <sz val="12"/>
      <color rgb="FFBE0E73"/>
      <name val="Calibri"/>
      <family val="2"/>
      <scheme val="minor"/>
    </font>
    <font>
      <sz val="10"/>
      <color rgb="FFBE0E73"/>
      <name val="Arial"/>
      <family val="2"/>
    </font>
    <font>
      <b/>
      <sz val="10"/>
      <color rgb="FFBE0E73"/>
      <name val="Arial"/>
      <family val="2"/>
    </font>
    <font>
      <sz val="9"/>
      <color rgb="FFBE0E73"/>
      <name val="Arial"/>
      <family val="2"/>
    </font>
    <font>
      <b/>
      <sz val="36"/>
      <color rgb="FFFF0066"/>
      <name val="Comic Sans MS"/>
      <family val="4"/>
    </font>
    <font>
      <b/>
      <sz val="14"/>
      <color rgb="FFFF0066"/>
      <name val="Calibri"/>
      <family val="2"/>
      <scheme val="minor"/>
    </font>
    <font>
      <sz val="12"/>
      <color rgb="FFFF0066"/>
      <name val="Calibri"/>
      <family val="2"/>
      <scheme val="minor"/>
    </font>
    <font>
      <sz val="22"/>
      <color rgb="FFBE0E73"/>
      <name val="Calibri"/>
      <family val="2"/>
      <scheme val="minor"/>
    </font>
    <font>
      <sz val="22"/>
      <color rgb="FFBE0E73"/>
      <name val="Comic Sans MS"/>
      <family val="4"/>
    </font>
    <font>
      <sz val="12"/>
      <color rgb="FF2DA3C3"/>
      <name val="Arial"/>
      <family val="2"/>
    </font>
    <font>
      <sz val="12"/>
      <color rgb="FF2DA3C3"/>
      <name val="Arial"/>
      <family val="2"/>
    </font>
    <font>
      <sz val="11"/>
      <color rgb="FF383C3E"/>
      <name val="Arial"/>
      <family val="2"/>
    </font>
    <font>
      <sz val="12"/>
      <color rgb="FF2DA3C3"/>
      <name val="Arial"/>
      <family val="2"/>
    </font>
    <font>
      <sz val="12"/>
      <color rgb="FF2DA3C3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2DA3C3"/>
      <name val="Arial"/>
      <family val="2"/>
    </font>
    <font>
      <sz val="10"/>
      <color rgb="FF2DA3C3"/>
      <name val="Arial"/>
      <family val="2"/>
    </font>
    <font>
      <sz val="12"/>
      <color theme="8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14999847407452621"/>
      <name val="Arial"/>
      <family val="2"/>
    </font>
    <font>
      <sz val="12"/>
      <color theme="0" tint="-0.14999847407452621"/>
      <name val="Calibri"/>
      <family val="2"/>
      <scheme val="minor"/>
    </font>
    <font>
      <sz val="12"/>
      <color theme="0" tint="-0.14999847407452621"/>
      <name val="Arial"/>
      <family val="2"/>
    </font>
    <font>
      <sz val="12"/>
      <color theme="0" tint="-0.249977111117893"/>
      <name val="Calibri"/>
      <family val="2"/>
      <scheme val="minor"/>
    </font>
    <font>
      <sz val="16"/>
      <color rgb="FFBE0E73"/>
      <name val="Calibri"/>
      <family val="2"/>
      <scheme val="minor"/>
    </font>
    <font>
      <sz val="16"/>
      <color rgb="FF00B0F0"/>
      <name val="Calibri"/>
      <family val="2"/>
      <scheme val="minor"/>
    </font>
    <font>
      <sz val="8"/>
      <color rgb="FFBE0E7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3">
    <xf numFmtId="0" fontId="0" fillId="0" borderId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6" borderId="0" applyNumberFormat="0" applyBorder="0" applyAlignment="0" applyProtection="0"/>
    <xf numFmtId="0" fontId="59" fillId="7" borderId="2" applyNumberFormat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872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165" fontId="3" fillId="0" borderId="0" xfId="1" applyFont="1"/>
    <xf numFmtId="165" fontId="3" fillId="0" borderId="0" xfId="0" applyNumberFormat="1" applyFont="1"/>
    <xf numFmtId="165" fontId="3" fillId="0" borderId="1" xfId="0" applyNumberFormat="1" applyFont="1" applyBorder="1"/>
    <xf numFmtId="0" fontId="3" fillId="0" borderId="1" xfId="0" applyFont="1" applyBorder="1"/>
    <xf numFmtId="165" fontId="7" fillId="0" borderId="0" xfId="0" applyNumberFormat="1" applyFont="1"/>
    <xf numFmtId="165" fontId="3" fillId="2" borderId="0" xfId="1" applyFont="1" applyFill="1"/>
    <xf numFmtId="0" fontId="7" fillId="0" borderId="1" xfId="0" applyFont="1" applyBorder="1"/>
    <xf numFmtId="165" fontId="7" fillId="0" borderId="1" xfId="0" applyNumberFormat="1" applyFont="1" applyBorder="1"/>
    <xf numFmtId="165" fontId="7" fillId="2" borderId="1" xfId="0" applyNumberFormat="1" applyFont="1" applyFill="1" applyBorder="1"/>
    <xf numFmtId="0" fontId="9" fillId="0" borderId="0" xfId="0" applyFont="1"/>
    <xf numFmtId="0" fontId="6" fillId="0" borderId="0" xfId="0" applyFont="1" applyAlignment="1">
      <alignment horizontal="center" wrapText="1"/>
    </xf>
    <xf numFmtId="165" fontId="3" fillId="0" borderId="1" xfId="1" applyFont="1" applyBorder="1"/>
    <xf numFmtId="165" fontId="10" fillId="0" borderId="0" xfId="1" applyFont="1"/>
    <xf numFmtId="0" fontId="10" fillId="0" borderId="0" xfId="0" applyFont="1" applyFill="1"/>
    <xf numFmtId="0" fontId="10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1" xfId="1" applyFont="1" applyBorder="1"/>
    <xf numFmtId="0" fontId="6" fillId="0" borderId="0" xfId="0" applyFont="1"/>
    <xf numFmtId="0" fontId="11" fillId="0" borderId="0" xfId="0" applyFont="1"/>
    <xf numFmtId="165" fontId="3" fillId="2" borderId="1" xfId="0" applyNumberFormat="1" applyFont="1" applyFill="1" applyBorder="1"/>
    <xf numFmtId="0" fontId="13" fillId="0" borderId="0" xfId="0" applyFont="1"/>
    <xf numFmtId="0" fontId="14" fillId="0" borderId="0" xfId="0" applyFont="1"/>
    <xf numFmtId="165" fontId="16" fillId="0" borderId="0" xfId="1" applyFont="1" applyFill="1"/>
    <xf numFmtId="165" fontId="16" fillId="0" borderId="0" xfId="1" applyFont="1"/>
    <xf numFmtId="0" fontId="18" fillId="0" borderId="0" xfId="0" applyFont="1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/>
    <xf numFmtId="165" fontId="22" fillId="0" borderId="1" xfId="1" applyFont="1" applyBorder="1"/>
    <xf numFmtId="165" fontId="22" fillId="0" borderId="1" xfId="0" applyNumberFormat="1" applyFont="1" applyBorder="1"/>
    <xf numFmtId="165" fontId="22" fillId="2" borderId="1" xfId="0" applyNumberFormat="1" applyFont="1" applyFill="1" applyBorder="1"/>
    <xf numFmtId="165" fontId="22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center"/>
    </xf>
    <xf numFmtId="165" fontId="23" fillId="0" borderId="1" xfId="1" applyFont="1" applyBorder="1"/>
    <xf numFmtId="165" fontId="23" fillId="0" borderId="1" xfId="0" applyNumberFormat="1" applyFont="1" applyBorder="1"/>
    <xf numFmtId="165" fontId="23" fillId="2" borderId="1" xfId="0" applyNumberFormat="1" applyFont="1" applyFill="1" applyBorder="1"/>
    <xf numFmtId="165" fontId="23" fillId="0" borderId="0" xfId="0" applyNumberFormat="1" applyFont="1"/>
    <xf numFmtId="0" fontId="23" fillId="0" borderId="1" xfId="0" applyFont="1" applyBorder="1"/>
    <xf numFmtId="0" fontId="24" fillId="0" borderId="0" xfId="0" applyFont="1"/>
    <xf numFmtId="17" fontId="22" fillId="0" borderId="1" xfId="0" applyNumberFormat="1" applyFont="1" applyBorder="1" applyAlignment="1">
      <alignment horizontal="left"/>
    </xf>
    <xf numFmtId="17" fontId="23" fillId="0" borderId="0" xfId="0" applyNumberFormat="1" applyFont="1" applyAlignment="1">
      <alignment horizontal="left"/>
    </xf>
    <xf numFmtId="0" fontId="25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14" fontId="30" fillId="0" borderId="0" xfId="0" applyNumberFormat="1" applyFont="1"/>
    <xf numFmtId="165" fontId="30" fillId="0" borderId="0" xfId="0" applyNumberFormat="1" applyFont="1"/>
    <xf numFmtId="164" fontId="32" fillId="0" borderId="0" xfId="0" applyNumberFormat="1" applyFont="1" applyAlignment="1">
      <alignment horizontal="center"/>
    </xf>
    <xf numFmtId="0" fontId="33" fillId="0" borderId="0" xfId="0" applyFont="1"/>
    <xf numFmtId="165" fontId="33" fillId="0" borderId="1" xfId="0" applyNumberFormat="1" applyFont="1" applyBorder="1"/>
    <xf numFmtId="0" fontId="33" fillId="0" borderId="1" xfId="0" applyFont="1" applyBorder="1"/>
    <xf numFmtId="0" fontId="28" fillId="0" borderId="0" xfId="0" applyFont="1"/>
    <xf numFmtId="0" fontId="34" fillId="3" borderId="0" xfId="76"/>
    <xf numFmtId="2" fontId="35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44" fontId="30" fillId="0" borderId="0" xfId="0" applyNumberFormat="1" applyFont="1"/>
    <xf numFmtId="14" fontId="30" fillId="0" borderId="0" xfId="0" applyNumberFormat="1" applyFont="1" applyFill="1"/>
    <xf numFmtId="0" fontId="36" fillId="0" borderId="0" xfId="0" applyFont="1" applyFill="1" applyAlignment="1">
      <alignment vertical="center" wrapText="1"/>
    </xf>
    <xf numFmtId="165" fontId="30" fillId="0" borderId="0" xfId="0" applyNumberFormat="1" applyFont="1" applyFill="1"/>
    <xf numFmtId="2" fontId="35" fillId="0" borderId="0" xfId="0" applyNumberFormat="1" applyFont="1" applyFill="1"/>
    <xf numFmtId="0" fontId="30" fillId="0" borderId="0" xfId="0" applyFont="1" applyFill="1"/>
    <xf numFmtId="0" fontId="38" fillId="0" borderId="0" xfId="0" applyFont="1" applyFill="1"/>
    <xf numFmtId="0" fontId="0" fillId="0" borderId="0" xfId="0" applyFill="1"/>
    <xf numFmtId="0" fontId="36" fillId="0" borderId="0" xfId="0" applyFont="1" applyFill="1"/>
    <xf numFmtId="0" fontId="25" fillId="0" borderId="0" xfId="0" applyFont="1" applyFill="1"/>
    <xf numFmtId="17" fontId="39" fillId="0" borderId="0" xfId="0" applyNumberFormat="1" applyFont="1" applyAlignment="1">
      <alignment horizontal="left"/>
    </xf>
    <xf numFmtId="0" fontId="34" fillId="0" borderId="0" xfId="76" applyFill="1"/>
    <xf numFmtId="0" fontId="24" fillId="0" borderId="0" xfId="0" applyFont="1" applyFill="1"/>
    <xf numFmtId="0" fontId="40" fillId="0" borderId="0" xfId="0" applyFont="1"/>
    <xf numFmtId="0" fontId="38" fillId="0" borderId="0" xfId="0" applyFont="1"/>
    <xf numFmtId="0" fontId="40" fillId="0" borderId="0" xfId="0" applyFont="1" applyFill="1" applyAlignment="1">
      <alignment vertical="center" wrapText="1"/>
    </xf>
    <xf numFmtId="0" fontId="41" fillId="0" borderId="0" xfId="0" applyFont="1" applyAlignment="1"/>
    <xf numFmtId="0" fontId="9" fillId="0" borderId="0" xfId="0" applyFont="1" applyAlignment="1"/>
    <xf numFmtId="0" fontId="40" fillId="0" borderId="0" xfId="0" applyFont="1" applyAlignment="1"/>
    <xf numFmtId="0" fontId="40" fillId="0" borderId="0" xfId="0" applyFont="1" applyFill="1" applyAlignment="1"/>
    <xf numFmtId="0" fontId="42" fillId="0" borderId="0" xfId="0" applyFont="1" applyAlignment="1"/>
    <xf numFmtId="17" fontId="43" fillId="0" borderId="0" xfId="0" applyNumberFormat="1" applyFont="1" applyAlignment="1">
      <alignment horizontal="left"/>
    </xf>
    <xf numFmtId="17" fontId="44" fillId="0" borderId="0" xfId="0" applyNumberFormat="1" applyFont="1" applyAlignment="1">
      <alignment horizontal="left"/>
    </xf>
    <xf numFmtId="14" fontId="45" fillId="0" borderId="1" xfId="0" applyNumberFormat="1" applyFont="1" applyBorder="1"/>
    <xf numFmtId="0" fontId="46" fillId="0" borderId="1" xfId="0" applyFont="1" applyBorder="1" applyAlignment="1"/>
    <xf numFmtId="165" fontId="45" fillId="0" borderId="1" xfId="0" applyNumberFormat="1" applyFont="1" applyBorder="1"/>
    <xf numFmtId="0" fontId="45" fillId="0" borderId="0" xfId="0" applyFont="1"/>
    <xf numFmtId="0" fontId="47" fillId="0" borderId="0" xfId="0" applyFont="1"/>
    <xf numFmtId="165" fontId="45" fillId="0" borderId="0" xfId="0" applyNumberFormat="1" applyFont="1"/>
    <xf numFmtId="14" fontId="48" fillId="0" borderId="1" xfId="0" applyNumberFormat="1" applyFont="1" applyBorder="1"/>
    <xf numFmtId="165" fontId="48" fillId="0" borderId="1" xfId="0" applyNumberFormat="1" applyFont="1" applyBorder="1"/>
    <xf numFmtId="0" fontId="48" fillId="0" borderId="0" xfId="0" applyFont="1"/>
    <xf numFmtId="0" fontId="49" fillId="0" borderId="0" xfId="0" applyFont="1"/>
    <xf numFmtId="165" fontId="48" fillId="0" borderId="0" xfId="0" applyNumberFormat="1" applyFont="1"/>
    <xf numFmtId="0" fontId="50" fillId="0" borderId="0" xfId="0" applyFont="1"/>
    <xf numFmtId="44" fontId="3" fillId="0" borderId="0" xfId="0" applyNumberFormat="1" applyFont="1"/>
    <xf numFmtId="165" fontId="35" fillId="0" borderId="0" xfId="1" applyFont="1"/>
    <xf numFmtId="0" fontId="51" fillId="0" borderId="0" xfId="0" applyFont="1" applyFill="1" applyAlignment="1"/>
    <xf numFmtId="14" fontId="30" fillId="0" borderId="0" xfId="0" applyNumberFormat="1" applyFont="1" applyAlignment="1">
      <alignment horizontal="center"/>
    </xf>
    <xf numFmtId="165" fontId="30" fillId="0" borderId="0" xfId="1" applyFont="1" applyAlignment="1">
      <alignment horizontal="center"/>
    </xf>
    <xf numFmtId="165" fontId="37" fillId="0" borderId="0" xfId="1" applyFont="1" applyAlignment="1">
      <alignment horizontal="center"/>
    </xf>
    <xf numFmtId="165" fontId="30" fillId="0" borderId="0" xfId="1" applyFont="1"/>
    <xf numFmtId="165" fontId="38" fillId="0" borderId="0" xfId="1" applyFont="1"/>
    <xf numFmtId="165" fontId="30" fillId="0" borderId="0" xfId="1" applyFont="1" applyFill="1"/>
    <xf numFmtId="165" fontId="25" fillId="0" borderId="0" xfId="1" applyFont="1"/>
    <xf numFmtId="0" fontId="38" fillId="4" borderId="0" xfId="0" applyFont="1" applyFill="1" applyAlignment="1">
      <alignment vertical="center" wrapText="1"/>
    </xf>
    <xf numFmtId="165" fontId="6" fillId="2" borderId="0" xfId="1" applyFont="1" applyFill="1"/>
    <xf numFmtId="165" fontId="30" fillId="2" borderId="0" xfId="1" applyFont="1" applyFill="1"/>
    <xf numFmtId="165" fontId="10" fillId="0" borderId="0" xfId="1" applyFont="1" applyFill="1"/>
    <xf numFmtId="0" fontId="52" fillId="0" borderId="0" xfId="0" applyFont="1"/>
    <xf numFmtId="0" fontId="53" fillId="0" borderId="0" xfId="0" applyFont="1"/>
    <xf numFmtId="0" fontId="53" fillId="4" borderId="0" xfId="0" applyFont="1" applyFill="1" applyAlignment="1">
      <alignment vertical="center" wrapText="1"/>
    </xf>
    <xf numFmtId="165" fontId="53" fillId="0" borderId="0" xfId="1" applyFont="1"/>
    <xf numFmtId="0" fontId="54" fillId="0" borderId="0" xfId="0" applyFont="1"/>
    <xf numFmtId="0" fontId="36" fillId="0" borderId="0" xfId="0" applyFont="1" applyAlignment="1">
      <alignment vertical="center" wrapText="1"/>
    </xf>
    <xf numFmtId="165" fontId="55" fillId="2" borderId="0" xfId="1" applyFont="1" applyFill="1"/>
    <xf numFmtId="44" fontId="56" fillId="0" borderId="0" xfId="0" applyNumberFormat="1" applyFont="1"/>
    <xf numFmtId="165" fontId="43" fillId="0" borderId="0" xfId="1" applyFont="1"/>
    <xf numFmtId="0" fontId="36" fillId="5" borderId="0" xfId="0" applyFont="1" applyFill="1"/>
    <xf numFmtId="165" fontId="45" fillId="0" borderId="1" xfId="1" applyFont="1" applyBorder="1"/>
    <xf numFmtId="165" fontId="0" fillId="0" borderId="0" xfId="1" applyFont="1"/>
    <xf numFmtId="165" fontId="57" fillId="0" borderId="0" xfId="1" applyFont="1"/>
    <xf numFmtId="165" fontId="45" fillId="2" borderId="1" xfId="0" applyNumberFormat="1" applyFont="1" applyFill="1" applyBorder="1"/>
    <xf numFmtId="0" fontId="60" fillId="2" borderId="0" xfId="0" applyFont="1" applyFill="1"/>
    <xf numFmtId="0" fontId="30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81"/>
    <xf numFmtId="0" fontId="52" fillId="0" borderId="0" xfId="0" applyFont="1" applyAlignment="1">
      <alignment vertical="center" wrapText="1"/>
    </xf>
    <xf numFmtId="165" fontId="61" fillId="7" borderId="2" xfId="80" applyNumberFormat="1" applyFont="1"/>
    <xf numFmtId="0" fontId="62" fillId="6" borderId="0" xfId="79" applyFont="1"/>
    <xf numFmtId="165" fontId="63" fillId="6" borderId="0" xfId="79" applyNumberFormat="1" applyFont="1"/>
    <xf numFmtId="0" fontId="64" fillId="0" borderId="0" xfId="0" applyFont="1"/>
    <xf numFmtId="14" fontId="29" fillId="0" borderId="1" xfId="0" applyNumberFormat="1" applyFont="1" applyBorder="1"/>
    <xf numFmtId="14" fontId="29" fillId="0" borderId="1" xfId="0" applyNumberFormat="1" applyFont="1" applyBorder="1" applyAlignment="1">
      <alignment horizontal="center" vertical="center"/>
    </xf>
    <xf numFmtId="165" fontId="56" fillId="0" borderId="0" xfId="1" applyFont="1"/>
    <xf numFmtId="165" fontId="45" fillId="8" borderId="1" xfId="1" applyFont="1" applyFill="1" applyBorder="1"/>
    <xf numFmtId="14" fontId="30" fillId="9" borderId="0" xfId="0" applyNumberFormat="1" applyFont="1" applyFill="1" applyAlignment="1">
      <alignment horizontal="center"/>
    </xf>
    <xf numFmtId="0" fontId="36" fillId="9" borderId="0" xfId="0" applyFont="1" applyFill="1" applyAlignment="1">
      <alignment vertical="center" wrapText="1"/>
    </xf>
    <xf numFmtId="165" fontId="30" fillId="9" borderId="0" xfId="1" applyFont="1" applyFill="1"/>
    <xf numFmtId="0" fontId="38" fillId="9" borderId="0" xfId="0" applyFont="1" applyFill="1"/>
    <xf numFmtId="165" fontId="3" fillId="9" borderId="0" xfId="1" applyFont="1" applyFill="1"/>
    <xf numFmtId="0" fontId="30" fillId="9" borderId="0" xfId="0" applyFont="1" applyFill="1"/>
    <xf numFmtId="0" fontId="0" fillId="9" borderId="0" xfId="0" applyFill="1"/>
    <xf numFmtId="14" fontId="3" fillId="0" borderId="0" xfId="0" applyNumberFormat="1" applyFont="1" applyAlignment="1">
      <alignment horizontal="center" vertical="center"/>
    </xf>
    <xf numFmtId="0" fontId="65" fillId="10" borderId="0" xfId="0" applyFont="1" applyFill="1" applyAlignment="1">
      <alignment horizontal="center"/>
    </xf>
    <xf numFmtId="0" fontId="65" fillId="10" borderId="0" xfId="0" applyFont="1" applyFill="1" applyAlignment="1"/>
    <xf numFmtId="165" fontId="65" fillId="10" borderId="0" xfId="1" applyFont="1" applyFill="1" applyAlignment="1">
      <alignment horizontal="center"/>
    </xf>
    <xf numFmtId="0" fontId="65" fillId="10" borderId="0" xfId="0" applyFont="1" applyFill="1"/>
    <xf numFmtId="0" fontId="6" fillId="10" borderId="0" xfId="0" applyFont="1" applyFill="1"/>
    <xf numFmtId="165" fontId="11" fillId="0" borderId="0" xfId="1" applyFont="1"/>
    <xf numFmtId="165" fontId="30" fillId="0" borderId="0" xfId="1" applyNumberFormat="1" applyFont="1" applyAlignment="1">
      <alignment horizontal="center"/>
    </xf>
    <xf numFmtId="165" fontId="30" fillId="0" borderId="0" xfId="1" applyNumberFormat="1" applyFont="1"/>
    <xf numFmtId="165" fontId="11" fillId="0" borderId="0" xfId="1" applyNumberFormat="1" applyFont="1"/>
    <xf numFmtId="14" fontId="66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5" fontId="0" fillId="9" borderId="0" xfId="1" applyFont="1" applyFill="1"/>
    <xf numFmtId="0" fontId="52" fillId="11" borderId="0" xfId="0" applyFont="1" applyFill="1" applyAlignment="1">
      <alignment vertical="center" wrapText="1"/>
    </xf>
    <xf numFmtId="0" fontId="52" fillId="11" borderId="0" xfId="0" applyFont="1" applyFill="1"/>
    <xf numFmtId="0" fontId="3" fillId="9" borderId="0" xfId="0" applyFont="1" applyFill="1"/>
    <xf numFmtId="14" fontId="30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vertical="center" wrapText="1"/>
    </xf>
    <xf numFmtId="165" fontId="35" fillId="2" borderId="0" xfId="1" applyFont="1" applyFill="1"/>
    <xf numFmtId="0" fontId="38" fillId="2" borderId="0" xfId="0" applyFont="1" applyFill="1"/>
    <xf numFmtId="0" fontId="34" fillId="2" borderId="0" xfId="76" applyFill="1"/>
    <xf numFmtId="0" fontId="0" fillId="2" borderId="0" xfId="0" applyFill="1"/>
    <xf numFmtId="14" fontId="30" fillId="8" borderId="0" xfId="0" applyNumberFormat="1" applyFont="1" applyFill="1" applyAlignment="1">
      <alignment horizontal="center" vertical="center"/>
    </xf>
    <xf numFmtId="0" fontId="36" fillId="8" borderId="0" xfId="0" applyFont="1" applyFill="1" applyAlignment="1">
      <alignment vertical="center" wrapText="1"/>
    </xf>
    <xf numFmtId="165" fontId="35" fillId="8" borderId="0" xfId="1" applyFont="1" applyFill="1"/>
    <xf numFmtId="165" fontId="30" fillId="8" borderId="0" xfId="1" applyFont="1" applyFill="1"/>
    <xf numFmtId="0" fontId="38" fillId="8" borderId="0" xfId="0" applyFont="1" applyFill="1"/>
    <xf numFmtId="165" fontId="3" fillId="8" borderId="0" xfId="1" applyFont="1" applyFill="1"/>
    <xf numFmtId="0" fontId="34" fillId="8" borderId="0" xfId="76" applyFill="1"/>
    <xf numFmtId="0" fontId="0" fillId="8" borderId="0" xfId="0" applyFill="1"/>
    <xf numFmtId="0" fontId="67" fillId="0" borderId="0" xfId="0" applyFont="1" applyAlignment="1">
      <alignment vertical="center" wrapText="1"/>
    </xf>
    <xf numFmtId="14" fontId="68" fillId="0" borderId="0" xfId="0" applyNumberFormat="1" applyFont="1" applyAlignment="1">
      <alignment horizontal="center" vertical="center"/>
    </xf>
    <xf numFmtId="14" fontId="69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right" vertical="center" wrapText="1"/>
    </xf>
    <xf numFmtId="14" fontId="42" fillId="0" borderId="0" xfId="0" applyNumberFormat="1" applyFont="1" applyAlignment="1">
      <alignment horizontal="center" vertical="center"/>
    </xf>
    <xf numFmtId="0" fontId="42" fillId="0" borderId="0" xfId="0" applyFont="1"/>
    <xf numFmtId="14" fontId="41" fillId="0" borderId="0" xfId="0" applyNumberFormat="1" applyFont="1" applyAlignment="1">
      <alignment horizontal="center" vertical="center"/>
    </xf>
    <xf numFmtId="0" fontId="71" fillId="0" borderId="0" xfId="0" applyFont="1" applyAlignment="1">
      <alignment vertical="center" wrapText="1"/>
    </xf>
    <xf numFmtId="0" fontId="71" fillId="0" borderId="0" xfId="0" applyFont="1"/>
    <xf numFmtId="0" fontId="72" fillId="0" borderId="0" xfId="0" applyFont="1"/>
    <xf numFmtId="0" fontId="70" fillId="0" borderId="0" xfId="0" applyFont="1" applyAlignment="1">
      <alignment horizontal="right"/>
    </xf>
    <xf numFmtId="14" fontId="41" fillId="0" borderId="0" xfId="0" applyNumberFormat="1" applyFont="1" applyAlignment="1">
      <alignment horizontal="right" vertical="center"/>
    </xf>
    <xf numFmtId="8" fontId="73" fillId="0" borderId="0" xfId="0" applyNumberFormat="1" applyFont="1" applyFill="1" applyAlignment="1">
      <alignment vertical="center" wrapText="1"/>
    </xf>
    <xf numFmtId="0" fontId="74" fillId="0" borderId="0" xfId="0" applyFont="1" applyAlignment="1">
      <alignment wrapText="1"/>
    </xf>
    <xf numFmtId="0" fontId="41" fillId="0" borderId="0" xfId="0" applyFont="1" applyFill="1" applyAlignment="1"/>
    <xf numFmtId="0" fontId="38" fillId="0" borderId="0" xfId="0" applyFont="1" applyAlignment="1">
      <alignment wrapText="1"/>
    </xf>
    <xf numFmtId="0" fontId="0" fillId="0" borderId="0" xfId="0" applyAlignment="1">
      <alignment wrapText="1"/>
    </xf>
    <xf numFmtId="0" fontId="36" fillId="0" borderId="0" xfId="0" applyFont="1" applyFill="1" applyAlignment="1">
      <alignment wrapText="1"/>
    </xf>
    <xf numFmtId="0" fontId="75" fillId="0" borderId="0" xfId="0" applyFont="1" applyAlignment="1">
      <alignment vertical="center" wrapText="1"/>
    </xf>
    <xf numFmtId="0" fontId="76" fillId="0" borderId="0" xfId="0" applyFont="1" applyFill="1" applyAlignment="1">
      <alignment wrapText="1"/>
    </xf>
    <xf numFmtId="14" fontId="77" fillId="0" borderId="0" xfId="0" applyNumberFormat="1" applyFont="1" applyAlignment="1">
      <alignment horizontal="center" vertical="center"/>
    </xf>
    <xf numFmtId="0" fontId="76" fillId="0" borderId="0" xfId="0" applyFont="1" applyAlignment="1">
      <alignment wrapText="1"/>
    </xf>
    <xf numFmtId="0" fontId="68" fillId="0" borderId="0" xfId="0" applyFont="1" applyAlignment="1">
      <alignment horizontal="center" vertical="center"/>
    </xf>
    <xf numFmtId="0" fontId="68" fillId="0" borderId="0" xfId="0" applyFont="1" applyFill="1"/>
    <xf numFmtId="0" fontId="78" fillId="0" borderId="0" xfId="0" applyFont="1" applyAlignment="1">
      <alignment wrapText="1"/>
    </xf>
    <xf numFmtId="0" fontId="36" fillId="9" borderId="0" xfId="0" applyFont="1" applyFill="1"/>
    <xf numFmtId="165" fontId="35" fillId="9" borderId="0" xfId="1" applyFont="1" applyFill="1"/>
    <xf numFmtId="0" fontId="79" fillId="0" borderId="0" xfId="0" applyFont="1" applyFill="1" applyAlignment="1">
      <alignment wrapText="1"/>
    </xf>
    <xf numFmtId="0" fontId="80" fillId="0" borderId="0" xfId="0" applyFont="1" applyFill="1" applyAlignment="1">
      <alignment wrapText="1"/>
    </xf>
    <xf numFmtId="0" fontId="36" fillId="0" borderId="0" xfId="0" applyFont="1" applyAlignment="1">
      <alignment wrapText="1"/>
    </xf>
    <xf numFmtId="0" fontId="4" fillId="0" borderId="0" xfId="81" applyAlignment="1">
      <alignment wrapText="1"/>
    </xf>
    <xf numFmtId="0" fontId="81" fillId="0" borderId="0" xfId="0" applyFont="1" applyAlignment="1">
      <alignment vertical="center" wrapText="1"/>
    </xf>
    <xf numFmtId="165" fontId="3" fillId="0" borderId="0" xfId="1" applyFont="1" applyAlignment="1">
      <alignment wrapText="1"/>
    </xf>
    <xf numFmtId="0" fontId="82" fillId="0" borderId="0" xfId="0" applyFont="1" applyAlignment="1">
      <alignment vertical="center" wrapText="1"/>
    </xf>
    <xf numFmtId="14" fontId="83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165" fontId="3" fillId="0" borderId="0" xfId="1" applyFont="1" applyFill="1"/>
    <xf numFmtId="165" fontId="35" fillId="0" borderId="0" xfId="1" applyFont="1" applyFill="1"/>
    <xf numFmtId="165" fontId="3" fillId="0" borderId="0" xfId="1" applyFont="1" applyFill="1" applyAlignment="1">
      <alignment wrapText="1"/>
    </xf>
    <xf numFmtId="43" fontId="30" fillId="0" borderId="0" xfId="82" applyFont="1"/>
    <xf numFmtId="165" fontId="11" fillId="0" borderId="0" xfId="1" applyFont="1" applyAlignment="1">
      <alignment horizontal="center"/>
    </xf>
    <xf numFmtId="0" fontId="18" fillId="0" borderId="0" xfId="0" applyFont="1" applyAlignment="1">
      <alignment wrapText="1"/>
    </xf>
    <xf numFmtId="0" fontId="84" fillId="2" borderId="0" xfId="0" applyFont="1" applyFill="1" applyAlignment="1">
      <alignment horizontal="center"/>
    </xf>
    <xf numFmtId="44" fontId="34" fillId="0" borderId="0" xfId="76" applyNumberFormat="1" applyFill="1"/>
    <xf numFmtId="0" fontId="85" fillId="0" borderId="0" xfId="0" applyFont="1" applyFill="1" applyAlignment="1">
      <alignment wrapText="1"/>
    </xf>
    <xf numFmtId="165" fontId="10" fillId="2" borderId="0" xfId="1" applyFont="1" applyFill="1"/>
    <xf numFmtId="165" fontId="30" fillId="2" borderId="0" xfId="1" applyFont="1" applyFill="1" applyAlignment="1">
      <alignment horizontal="center"/>
    </xf>
    <xf numFmtId="165" fontId="35" fillId="12" borderId="0" xfId="1" applyFont="1" applyFill="1"/>
    <xf numFmtId="44" fontId="0" fillId="0" borderId="0" xfId="0" applyNumberFormat="1"/>
    <xf numFmtId="165" fontId="35" fillId="13" borderId="0" xfId="1" applyFont="1" applyFill="1"/>
    <xf numFmtId="165" fontId="11" fillId="2" borderId="0" xfId="1" applyFont="1" applyFill="1"/>
    <xf numFmtId="14" fontId="81" fillId="0" borderId="0" xfId="0" applyNumberFormat="1" applyFont="1" applyAlignment="1">
      <alignment horizontal="left" vertical="center"/>
    </xf>
    <xf numFmtId="165" fontId="87" fillId="0" borderId="0" xfId="1" applyFont="1" applyFill="1"/>
    <xf numFmtId="165" fontId="86" fillId="0" borderId="0" xfId="1" applyFont="1" applyFill="1"/>
    <xf numFmtId="44" fontId="38" fillId="0" borderId="0" xfId="0" applyNumberFormat="1" applyFont="1" applyFill="1"/>
    <xf numFmtId="14" fontId="41" fillId="0" borderId="0" xfId="0" applyNumberFormat="1" applyFont="1" applyFill="1" applyAlignment="1">
      <alignment horizontal="center" vertical="center"/>
    </xf>
    <xf numFmtId="165" fontId="11" fillId="0" borderId="0" xfId="1" applyFont="1" applyFill="1"/>
    <xf numFmtId="165" fontId="0" fillId="0" borderId="0" xfId="0" applyNumberFormat="1" applyFill="1"/>
    <xf numFmtId="44" fontId="0" fillId="0" borderId="0" xfId="0" applyNumberFormat="1" applyFill="1"/>
    <xf numFmtId="165" fontId="30" fillId="12" borderId="0" xfId="1" applyFont="1" applyFill="1"/>
    <xf numFmtId="165" fontId="43" fillId="0" borderId="0" xfId="1" applyFont="1" applyFill="1"/>
    <xf numFmtId="0" fontId="88" fillId="0" borderId="0" xfId="0" applyFont="1" applyFill="1" applyAlignment="1">
      <alignment wrapText="1"/>
    </xf>
    <xf numFmtId="0" fontId="89" fillId="0" borderId="0" xfId="0" applyFont="1" applyAlignment="1">
      <alignment vertical="center" wrapText="1"/>
    </xf>
    <xf numFmtId="0" fontId="89" fillId="0" borderId="0" xfId="0" applyFont="1"/>
    <xf numFmtId="0" fontId="90" fillId="0" borderId="0" xfId="0" applyFont="1" applyFill="1" applyAlignment="1">
      <alignment wrapText="1"/>
    </xf>
    <xf numFmtId="0" fontId="90" fillId="0" borderId="0" xfId="0" applyFont="1"/>
    <xf numFmtId="0" fontId="89" fillId="0" borderId="0" xfId="0" applyFont="1" applyFill="1" applyAlignment="1">
      <alignment wrapText="1"/>
    </xf>
    <xf numFmtId="0" fontId="91" fillId="0" borderId="0" xfId="0" applyFont="1" applyFill="1" applyAlignment="1">
      <alignment wrapText="1"/>
    </xf>
    <xf numFmtId="166" fontId="0" fillId="0" borderId="0" xfId="0" applyNumberFormat="1"/>
    <xf numFmtId="14" fontId="0" fillId="0" borderId="0" xfId="0" applyNumberFormat="1"/>
    <xf numFmtId="166" fontId="92" fillId="0" borderId="0" xfId="0" applyNumberFormat="1" applyFont="1"/>
    <xf numFmtId="14" fontId="0" fillId="0" borderId="0" xfId="0" applyNumberFormat="1" applyAlignment="1">
      <alignment horizontal="center"/>
    </xf>
    <xf numFmtId="0" fontId="28" fillId="0" borderId="0" xfId="0" applyFont="1" applyFill="1" applyAlignment="1">
      <alignment wrapText="1"/>
    </xf>
    <xf numFmtId="0" fontId="85" fillId="0" borderId="0" xfId="0" applyFont="1"/>
    <xf numFmtId="8" fontId="93" fillId="2" borderId="0" xfId="0" applyNumberFormat="1" applyFont="1" applyFill="1"/>
    <xf numFmtId="8" fontId="93" fillId="0" borderId="0" xfId="0" applyNumberFormat="1" applyFont="1"/>
    <xf numFmtId="0" fontId="41" fillId="0" borderId="0" xfId="0" applyFont="1" applyFill="1" applyAlignment="1">
      <alignment horizontal="center"/>
    </xf>
    <xf numFmtId="8" fontId="93" fillId="8" borderId="0" xfId="0" applyNumberFormat="1" applyFont="1" applyFill="1"/>
    <xf numFmtId="0" fontId="94" fillId="0" borderId="0" xfId="0" applyFont="1"/>
    <xf numFmtId="0" fontId="68" fillId="0" borderId="0" xfId="0" applyFont="1" applyFill="1" applyAlignment="1">
      <alignment horizontal="center"/>
    </xf>
    <xf numFmtId="8" fontId="0" fillId="0" borderId="0" xfId="0" applyNumberFormat="1"/>
    <xf numFmtId="8" fontId="95" fillId="2" borderId="0" xfId="0" applyNumberFormat="1" applyFont="1" applyFill="1"/>
    <xf numFmtId="8" fontId="95" fillId="8" borderId="0" xfId="0" applyNumberFormat="1" applyFont="1" applyFill="1"/>
    <xf numFmtId="8" fontId="96" fillId="8" borderId="0" xfId="0" applyNumberFormat="1" applyFont="1" applyFill="1"/>
    <xf numFmtId="8" fontId="97" fillId="8" borderId="0" xfId="0" applyNumberFormat="1" applyFont="1" applyFill="1"/>
    <xf numFmtId="49" fontId="0" fillId="0" borderId="0" xfId="0" applyNumberFormat="1"/>
    <xf numFmtId="8" fontId="98" fillId="8" borderId="0" xfId="0" applyNumberFormat="1" applyFont="1" applyFill="1"/>
    <xf numFmtId="8" fontId="99" fillId="8" borderId="0" xfId="0" applyNumberFormat="1" applyFont="1" applyFill="1"/>
    <xf numFmtId="49" fontId="93" fillId="0" borderId="0" xfId="0" applyNumberFormat="1" applyFont="1" applyAlignment="1">
      <alignment horizontal="center"/>
    </xf>
    <xf numFmtId="8" fontId="101" fillId="0" borderId="0" xfId="0" applyNumberFormat="1" applyFont="1"/>
    <xf numFmtId="0" fontId="102" fillId="0" borderId="0" xfId="0" applyFont="1" applyAlignment="1">
      <alignment horizontal="center"/>
    </xf>
    <xf numFmtId="0" fontId="101" fillId="0" borderId="0" xfId="0" applyFont="1"/>
    <xf numFmtId="166" fontId="101" fillId="0" borderId="0" xfId="0" applyNumberFormat="1" applyFont="1" applyAlignment="1">
      <alignment horizontal="center"/>
    </xf>
    <xf numFmtId="8" fontId="101" fillId="0" borderId="0" xfId="0" applyNumberFormat="1" applyFont="1" applyAlignment="1">
      <alignment horizontal="center"/>
    </xf>
    <xf numFmtId="0" fontId="100" fillId="0" borderId="0" xfId="0" applyFont="1"/>
    <xf numFmtId="0" fontId="0" fillId="0" borderId="0" xfId="0" applyAlignment="1">
      <alignment horizontal="center"/>
    </xf>
    <xf numFmtId="0" fontId="103" fillId="0" borderId="0" xfId="0" applyFont="1"/>
    <xf numFmtId="0" fontId="104" fillId="0" borderId="0" xfId="0" applyFont="1"/>
    <xf numFmtId="0" fontId="99" fillId="0" borderId="0" xfId="0" applyFont="1"/>
    <xf numFmtId="0" fontId="98" fillId="0" borderId="0" xfId="0" applyFont="1"/>
    <xf numFmtId="0" fontId="105" fillId="0" borderId="0" xfId="0" applyFont="1"/>
    <xf numFmtId="0" fontId="97" fillId="0" borderId="0" xfId="0" applyFont="1"/>
    <xf numFmtId="22" fontId="0" fillId="0" borderId="0" xfId="0" applyNumberFormat="1"/>
    <xf numFmtId="0" fontId="106" fillId="0" borderId="0" xfId="0" applyFont="1"/>
    <xf numFmtId="0" fontId="0" fillId="0" borderId="0" xfId="0" applyFont="1"/>
    <xf numFmtId="8" fontId="3" fillId="8" borderId="0" xfId="0" applyNumberFormat="1" applyFont="1" applyFill="1"/>
    <xf numFmtId="8" fontId="3" fillId="0" borderId="0" xfId="0" applyNumberFormat="1" applyFont="1"/>
    <xf numFmtId="8" fontId="107" fillId="0" borderId="0" xfId="0" applyNumberFormat="1" applyFont="1"/>
    <xf numFmtId="0" fontId="107" fillId="0" borderId="0" xfId="0" applyFont="1"/>
    <xf numFmtId="0" fontId="108" fillId="0" borderId="0" xfId="0" applyFont="1"/>
    <xf numFmtId="14" fontId="108" fillId="0" borderId="0" xfId="0" applyNumberFormat="1" applyFont="1"/>
    <xf numFmtId="8" fontId="108" fillId="8" borderId="0" xfId="0" applyNumberFormat="1" applyFont="1" applyFill="1"/>
    <xf numFmtId="8" fontId="108" fillId="0" borderId="0" xfId="0" applyNumberFormat="1" applyFont="1"/>
    <xf numFmtId="8" fontId="109" fillId="0" borderId="0" xfId="0" applyNumberFormat="1" applyFont="1"/>
    <xf numFmtId="8" fontId="110" fillId="0" borderId="0" xfId="0" applyNumberFormat="1" applyFont="1"/>
    <xf numFmtId="8" fontId="111" fillId="0" borderId="0" xfId="0" applyNumberFormat="1" applyFont="1"/>
    <xf numFmtId="8" fontId="112" fillId="0" borderId="0" xfId="0" applyNumberFormat="1" applyFont="1"/>
    <xf numFmtId="0" fontId="113" fillId="0" borderId="0" xfId="0" applyFont="1"/>
    <xf numFmtId="14" fontId="113" fillId="0" borderId="0" xfId="0" applyNumberFormat="1" applyFont="1"/>
    <xf numFmtId="8" fontId="113" fillId="8" borderId="0" xfId="0" applyNumberFormat="1" applyFont="1" applyFill="1"/>
    <xf numFmtId="8" fontId="113" fillId="0" borderId="0" xfId="0" applyNumberFormat="1" applyFont="1"/>
    <xf numFmtId="8" fontId="114" fillId="0" borderId="0" xfId="0" applyNumberFormat="1" applyFont="1"/>
    <xf numFmtId="0" fontId="110" fillId="0" borderId="0" xfId="0" applyFont="1"/>
    <xf numFmtId="0" fontId="111" fillId="0" borderId="0" xfId="0" applyFont="1"/>
    <xf numFmtId="8" fontId="115" fillId="8" borderId="0" xfId="0" applyNumberFormat="1" applyFont="1" applyFill="1"/>
    <xf numFmtId="14" fontId="110" fillId="0" borderId="0" xfId="0" applyNumberFormat="1" applyFont="1"/>
    <xf numFmtId="8" fontId="110" fillId="8" borderId="0" xfId="0" applyNumberFormat="1" applyFont="1" applyFill="1"/>
    <xf numFmtId="8" fontId="55" fillId="5" borderId="0" xfId="0" applyNumberFormat="1" applyFont="1" applyFill="1"/>
    <xf numFmtId="0" fontId="116" fillId="0" borderId="0" xfId="0" applyFont="1"/>
    <xf numFmtId="14" fontId="116" fillId="0" borderId="0" xfId="0" applyNumberFormat="1" applyFont="1" applyAlignment="1">
      <alignment horizontal="left" vertical="center"/>
    </xf>
    <xf numFmtId="17" fontId="116" fillId="0" borderId="0" xfId="0" applyNumberFormat="1" applyFont="1" applyAlignment="1">
      <alignment horizontal="left"/>
    </xf>
    <xf numFmtId="165" fontId="116" fillId="0" borderId="0" xfId="1" applyFont="1"/>
    <xf numFmtId="165" fontId="116" fillId="0" borderId="0" xfId="1" applyFont="1" applyAlignment="1">
      <alignment horizontal="center"/>
    </xf>
    <xf numFmtId="14" fontId="117" fillId="0" borderId="0" xfId="0" applyNumberFormat="1" applyFont="1" applyAlignment="1">
      <alignment horizontal="left" vertical="center"/>
    </xf>
    <xf numFmtId="17" fontId="117" fillId="0" borderId="0" xfId="0" applyNumberFormat="1" applyFont="1" applyAlignment="1">
      <alignment horizontal="left"/>
    </xf>
    <xf numFmtId="0" fontId="117" fillId="0" borderId="0" xfId="0" applyFont="1"/>
    <xf numFmtId="165" fontId="117" fillId="0" borderId="0" xfId="1" applyFont="1"/>
    <xf numFmtId="165" fontId="117" fillId="0" borderId="0" xfId="1" applyFont="1" applyAlignment="1">
      <alignment horizontal="center"/>
    </xf>
    <xf numFmtId="0" fontId="118" fillId="0" borderId="0" xfId="0" applyFont="1"/>
    <xf numFmtId="14" fontId="115" fillId="0" borderId="0" xfId="0" applyNumberFormat="1" applyFont="1"/>
    <xf numFmtId="8" fontId="115" fillId="0" borderId="0" xfId="0" applyNumberFormat="1" applyFont="1"/>
    <xf numFmtId="8" fontId="119" fillId="8" borderId="0" xfId="0" applyNumberFormat="1" applyFont="1" applyFill="1"/>
    <xf numFmtId="0" fontId="120" fillId="0" borderId="0" xfId="0" applyFont="1"/>
    <xf numFmtId="14" fontId="120" fillId="0" borderId="0" xfId="0" applyNumberFormat="1" applyFont="1"/>
    <xf numFmtId="8" fontId="120" fillId="8" borderId="0" xfId="0" applyNumberFormat="1" applyFont="1" applyFill="1"/>
    <xf numFmtId="8" fontId="120" fillId="0" borderId="0" xfId="0" applyNumberFormat="1" applyFont="1"/>
    <xf numFmtId="0" fontId="121" fillId="0" borderId="0" xfId="0" applyFont="1"/>
    <xf numFmtId="8" fontId="122" fillId="8" borderId="0" xfId="0" applyNumberFormat="1" applyFont="1" applyFill="1"/>
    <xf numFmtId="14" fontId="10" fillId="0" borderId="0" xfId="0" applyNumberFormat="1" applyFont="1"/>
    <xf numFmtId="8" fontId="10" fillId="8" borderId="0" xfId="0" applyNumberFormat="1" applyFont="1" applyFill="1"/>
    <xf numFmtId="8" fontId="10" fillId="0" borderId="0" xfId="0" applyNumberFormat="1" applyFont="1"/>
    <xf numFmtId="0" fontId="92" fillId="0" borderId="0" xfId="0" applyFont="1"/>
    <xf numFmtId="0" fontId="122" fillId="0" borderId="0" xfId="0" applyFont="1"/>
    <xf numFmtId="14" fontId="122" fillId="0" borderId="0" xfId="0" applyNumberFormat="1" applyFont="1"/>
    <xf numFmtId="8" fontId="122" fillId="0" borderId="0" xfId="0" applyNumberFormat="1" applyFont="1"/>
    <xf numFmtId="0" fontId="123" fillId="0" borderId="0" xfId="0" applyFont="1"/>
    <xf numFmtId="0" fontId="113" fillId="0" borderId="0" xfId="0" applyFont="1" applyAlignment="1">
      <alignment horizontal="center"/>
    </xf>
    <xf numFmtId="165" fontId="3" fillId="0" borderId="0" xfId="1" applyFont="1" applyAlignment="1">
      <alignment horizontal="center"/>
    </xf>
    <xf numFmtId="0" fontId="94" fillId="0" borderId="0" xfId="0" applyFont="1" applyAlignment="1">
      <alignment vertical="center" wrapText="1"/>
    </xf>
    <xf numFmtId="8" fontId="4" fillId="0" borderId="0" xfId="81" applyNumberFormat="1"/>
    <xf numFmtId="0" fontId="124" fillId="0" borderId="0" xfId="0" applyFont="1" applyAlignment="1">
      <alignment vertical="center" wrapText="1"/>
    </xf>
    <xf numFmtId="0" fontId="43" fillId="0" borderId="0" xfId="0" applyFont="1" applyAlignment="1">
      <alignment horizontal="center"/>
    </xf>
    <xf numFmtId="0" fontId="125" fillId="0" borderId="0" xfId="0" applyFont="1"/>
    <xf numFmtId="14" fontId="125" fillId="0" borderId="0" xfId="0" applyNumberFormat="1" applyFont="1"/>
    <xf numFmtId="8" fontId="125" fillId="0" borderId="0" xfId="0" applyNumberFormat="1" applyFont="1"/>
    <xf numFmtId="0" fontId="126" fillId="0" borderId="0" xfId="0" applyFont="1"/>
    <xf numFmtId="0" fontId="125" fillId="0" borderId="0" xfId="0" applyFont="1" applyAlignment="1">
      <alignment horizontal="right"/>
    </xf>
    <xf numFmtId="14" fontId="125" fillId="0" borderId="0" xfId="0" applyNumberFormat="1" applyFont="1" applyAlignment="1">
      <alignment horizontal="right"/>
    </xf>
    <xf numFmtId="8" fontId="125" fillId="8" borderId="0" xfId="0" applyNumberFormat="1" applyFont="1" applyFill="1" applyAlignment="1">
      <alignment horizontal="right"/>
    </xf>
    <xf numFmtId="8" fontId="125" fillId="0" borderId="0" xfId="0" applyNumberFormat="1" applyFont="1" applyAlignment="1">
      <alignment horizontal="right"/>
    </xf>
    <xf numFmtId="0" fontId="126" fillId="0" borderId="0" xfId="0" applyFont="1" applyAlignment="1">
      <alignment horizontal="right"/>
    </xf>
    <xf numFmtId="0" fontId="125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8" fontId="125" fillId="8" borderId="0" xfId="0" applyNumberFormat="1" applyFont="1" applyFill="1"/>
    <xf numFmtId="0" fontId="12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22" fillId="0" borderId="0" xfId="0" applyFont="1" applyAlignment="1">
      <alignment horizontal="center"/>
    </xf>
    <xf numFmtId="0" fontId="129" fillId="0" borderId="0" xfId="0" applyFont="1"/>
    <xf numFmtId="14" fontId="129" fillId="0" borderId="0" xfId="0" applyNumberFormat="1" applyFont="1"/>
    <xf numFmtId="8" fontId="129" fillId="8" borderId="0" xfId="0" applyNumberFormat="1" applyFont="1" applyFill="1"/>
    <xf numFmtId="0" fontId="130" fillId="0" borderId="0" xfId="0" applyFont="1"/>
    <xf numFmtId="0" fontId="118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31" fillId="0" borderId="0" xfId="0" applyFont="1" applyAlignment="1">
      <alignment horizontal="center"/>
    </xf>
    <xf numFmtId="0" fontId="126" fillId="0" borderId="0" xfId="0" applyFont="1" applyAlignment="1">
      <alignment horizontal="center"/>
    </xf>
    <xf numFmtId="8" fontId="122" fillId="0" borderId="0" xfId="0" applyNumberFormat="1" applyFont="1" applyAlignment="1">
      <alignment horizontal="center"/>
    </xf>
    <xf numFmtId="14" fontId="134" fillId="0" borderId="0" xfId="0" applyNumberFormat="1" applyFont="1" applyAlignment="1">
      <alignment horizontal="center" vertical="center"/>
    </xf>
    <xf numFmtId="165" fontId="134" fillId="0" borderId="0" xfId="1" applyFont="1"/>
    <xf numFmtId="0" fontId="135" fillId="0" borderId="0" xfId="0" applyFont="1"/>
    <xf numFmtId="0" fontId="134" fillId="0" borderId="0" xfId="0" applyFont="1"/>
    <xf numFmtId="165" fontId="134" fillId="0" borderId="0" xfId="1" applyFont="1" applyAlignment="1">
      <alignment horizontal="center" vertical="center"/>
    </xf>
    <xf numFmtId="0" fontId="136" fillId="0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138" fillId="0" borderId="0" xfId="0" applyFont="1"/>
    <xf numFmtId="0" fontId="138" fillId="0" borderId="0" xfId="0" applyFont="1" applyAlignment="1">
      <alignment horizontal="center"/>
    </xf>
    <xf numFmtId="14" fontId="139" fillId="0" borderId="0" xfId="0" applyNumberFormat="1" applyFont="1" applyAlignment="1">
      <alignment horizontal="left" vertical="center"/>
    </xf>
    <xf numFmtId="17" fontId="139" fillId="0" borderId="0" xfId="0" applyNumberFormat="1" applyFont="1" applyAlignment="1">
      <alignment horizontal="left"/>
    </xf>
    <xf numFmtId="0" fontId="139" fillId="0" borderId="0" xfId="0" applyFont="1"/>
    <xf numFmtId="165" fontId="139" fillId="0" borderId="0" xfId="1" applyFont="1"/>
    <xf numFmtId="165" fontId="139" fillId="0" borderId="0" xfId="1" applyFont="1" applyAlignment="1">
      <alignment horizontal="center"/>
    </xf>
    <xf numFmtId="0" fontId="84" fillId="14" borderId="0" xfId="0" applyFont="1" applyFill="1" applyAlignment="1">
      <alignment horizontal="center"/>
    </xf>
    <xf numFmtId="14" fontId="122" fillId="0" borderId="0" xfId="0" applyNumberFormat="1" applyFont="1" applyAlignment="1">
      <alignment horizontal="center"/>
    </xf>
    <xf numFmtId="14" fontId="129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29" fillId="0" borderId="0" xfId="0" applyFont="1" applyAlignment="1">
      <alignment horizontal="center"/>
    </xf>
    <xf numFmtId="8" fontId="129" fillId="0" borderId="0" xfId="0" applyNumberFormat="1" applyFont="1"/>
    <xf numFmtId="8" fontId="129" fillId="0" borderId="0" xfId="0" applyNumberFormat="1" applyFont="1" applyAlignment="1">
      <alignment horizontal="center"/>
    </xf>
    <xf numFmtId="14" fontId="129" fillId="0" borderId="0" xfId="0" applyNumberFormat="1" applyFont="1" applyAlignment="1"/>
    <xf numFmtId="8" fontId="129" fillId="0" borderId="0" xfId="0" applyNumberFormat="1" applyFont="1" applyAlignment="1"/>
    <xf numFmtId="0" fontId="129" fillId="0" borderId="0" xfId="0" applyFont="1" applyAlignment="1"/>
    <xf numFmtId="0" fontId="130" fillId="0" borderId="0" xfId="0" applyFont="1" applyAlignment="1"/>
    <xf numFmtId="8" fontId="129" fillId="15" borderId="0" xfId="0" applyNumberFormat="1" applyFont="1" applyFill="1" applyAlignment="1">
      <alignment horizontal="right"/>
    </xf>
    <xf numFmtId="0" fontId="140" fillId="0" borderId="0" xfId="0" applyFont="1" applyAlignment="1">
      <alignment horizontal="center"/>
    </xf>
    <xf numFmtId="14" fontId="120" fillId="0" borderId="0" xfId="0" applyNumberFormat="1" applyFont="1" applyAlignment="1">
      <alignment horizontal="center"/>
    </xf>
    <xf numFmtId="165" fontId="3" fillId="0" borderId="0" xfId="1" applyFont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141" fillId="0" borderId="0" xfId="0" applyFont="1" applyAlignment="1">
      <alignment vertical="center" wrapText="1"/>
    </xf>
    <xf numFmtId="0" fontId="141" fillId="0" borderId="0" xfId="0" applyFont="1"/>
    <xf numFmtId="8" fontId="142" fillId="0" borderId="0" xfId="81" applyNumberFormat="1" applyFont="1"/>
    <xf numFmtId="8" fontId="128" fillId="0" borderId="0" xfId="0" applyNumberFormat="1" applyFont="1"/>
    <xf numFmtId="0" fontId="128" fillId="0" borderId="0" xfId="0" applyFont="1"/>
    <xf numFmtId="0" fontId="143" fillId="0" borderId="0" xfId="0" applyFont="1"/>
    <xf numFmtId="0" fontId="138" fillId="0" borderId="0" xfId="0" applyFont="1" applyAlignment="1">
      <alignment horizontal="left"/>
    </xf>
    <xf numFmtId="14" fontId="122" fillId="0" borderId="0" xfId="0" applyNumberFormat="1" applyFont="1" applyAlignment="1">
      <alignment horizontal="left"/>
    </xf>
    <xf numFmtId="8" fontId="122" fillId="8" borderId="0" xfId="0" applyNumberFormat="1" applyFont="1" applyFill="1" applyAlignment="1">
      <alignment horizontal="right"/>
    </xf>
    <xf numFmtId="0" fontId="122" fillId="0" borderId="0" xfId="0" applyFont="1" applyAlignment="1">
      <alignment horizontal="center" vertical="center" textRotation="93"/>
    </xf>
    <xf numFmtId="8" fontId="122" fillId="0" borderId="0" xfId="0" applyNumberFormat="1" applyFont="1" applyAlignment="1">
      <alignment horizontal="right"/>
    </xf>
    <xf numFmtId="0" fontId="122" fillId="0" borderId="0" xfId="0" applyFont="1" applyAlignment="1">
      <alignment horizontal="right"/>
    </xf>
    <xf numFmtId="0" fontId="123" fillId="0" borderId="0" xfId="0" applyFont="1" applyAlignment="1">
      <alignment horizontal="right"/>
    </xf>
    <xf numFmtId="14" fontId="120" fillId="0" borderId="0" xfId="0" applyNumberFormat="1" applyFont="1" applyAlignment="1">
      <alignment horizontal="left"/>
    </xf>
    <xf numFmtId="8" fontId="120" fillId="8" borderId="0" xfId="0" applyNumberFormat="1" applyFont="1" applyFill="1" applyAlignment="1">
      <alignment horizontal="right"/>
    </xf>
    <xf numFmtId="0" fontId="120" fillId="0" borderId="0" xfId="0" applyFont="1" applyAlignment="1">
      <alignment horizontal="center" vertical="center" textRotation="93"/>
    </xf>
    <xf numFmtId="8" fontId="120" fillId="0" borderId="0" xfId="0" applyNumberFormat="1" applyFont="1" applyAlignment="1">
      <alignment horizontal="right"/>
    </xf>
    <xf numFmtId="0" fontId="120" fillId="0" borderId="0" xfId="0" applyFont="1" applyAlignment="1">
      <alignment horizontal="right"/>
    </xf>
    <xf numFmtId="0" fontId="121" fillId="0" borderId="0" xfId="0" applyFont="1" applyAlignment="1">
      <alignment horizontal="right"/>
    </xf>
    <xf numFmtId="14" fontId="144" fillId="0" borderId="0" xfId="0" applyNumberFormat="1" applyFont="1" applyAlignment="1">
      <alignment horizontal="left" vertical="center"/>
    </xf>
    <xf numFmtId="17" fontId="144" fillId="0" borderId="0" xfId="0" applyNumberFormat="1" applyFont="1" applyAlignment="1">
      <alignment horizontal="left"/>
    </xf>
    <xf numFmtId="0" fontId="144" fillId="0" borderId="0" xfId="0" applyFont="1"/>
    <xf numFmtId="165" fontId="144" fillId="0" borderId="0" xfId="1" applyFont="1"/>
    <xf numFmtId="165" fontId="144" fillId="0" borderId="0" xfId="1" applyFont="1" applyAlignment="1">
      <alignment horizontal="center"/>
    </xf>
    <xf numFmtId="0" fontId="84" fillId="8" borderId="0" xfId="0" applyFont="1" applyFill="1" applyAlignment="1">
      <alignment horizontal="center"/>
    </xf>
    <xf numFmtId="14" fontId="145" fillId="0" borderId="0" xfId="0" applyNumberFormat="1" applyFont="1" applyAlignment="1">
      <alignment horizontal="center" vertical="center"/>
    </xf>
    <xf numFmtId="0" fontId="145" fillId="0" borderId="0" xfId="0" applyFont="1" applyFill="1" applyAlignment="1">
      <alignment horizontal="center"/>
    </xf>
    <xf numFmtId="165" fontId="145" fillId="0" borderId="0" xfId="1" applyFont="1"/>
    <xf numFmtId="166" fontId="145" fillId="0" borderId="0" xfId="0" applyNumberFormat="1" applyFont="1" applyAlignment="1">
      <alignment horizontal="center"/>
    </xf>
    <xf numFmtId="0" fontId="145" fillId="0" borderId="0" xfId="0" applyFont="1"/>
    <xf numFmtId="0" fontId="146" fillId="0" borderId="0" xfId="0" applyFont="1"/>
    <xf numFmtId="14" fontId="125" fillId="0" borderId="0" xfId="0" applyNumberFormat="1" applyFont="1" applyAlignment="1">
      <alignment horizontal="center"/>
    </xf>
    <xf numFmtId="0" fontId="125" fillId="0" borderId="0" xfId="0" applyFont="1" applyAlignment="1">
      <alignment horizontal="center"/>
    </xf>
    <xf numFmtId="0" fontId="122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48" fillId="0" borderId="0" xfId="0" applyFont="1" applyAlignment="1">
      <alignment horizontal="center"/>
    </xf>
    <xf numFmtId="14" fontId="149" fillId="0" borderId="0" xfId="0" applyNumberFormat="1" applyFont="1" applyAlignment="1">
      <alignment horizontal="center"/>
    </xf>
    <xf numFmtId="14" fontId="149" fillId="0" borderId="0" xfId="0" applyNumberFormat="1" applyFont="1"/>
    <xf numFmtId="8" fontId="149" fillId="8" borderId="0" xfId="0" applyNumberFormat="1" applyFont="1" applyFill="1"/>
    <xf numFmtId="0" fontId="149" fillId="0" borderId="0" xfId="0" applyFont="1" applyAlignment="1">
      <alignment horizontal="center"/>
    </xf>
    <xf numFmtId="0" fontId="150" fillId="0" borderId="0" xfId="0" applyFont="1"/>
    <xf numFmtId="8" fontId="123" fillId="0" borderId="0" xfId="0" applyNumberFormat="1" applyFont="1"/>
    <xf numFmtId="8" fontId="148" fillId="0" borderId="0" xfId="0" applyNumberFormat="1" applyFont="1" applyAlignment="1">
      <alignment horizontal="center"/>
    </xf>
    <xf numFmtId="165" fontId="0" fillId="0" borderId="0" xfId="0" applyNumberFormat="1"/>
    <xf numFmtId="165" fontId="151" fillId="0" borderId="0" xfId="1" applyFont="1"/>
    <xf numFmtId="0" fontId="152" fillId="0" borderId="0" xfId="0" applyFont="1"/>
    <xf numFmtId="14" fontId="6" fillId="0" borderId="0" xfId="0" applyNumberFormat="1" applyFont="1" applyAlignment="1">
      <alignment horizontal="center"/>
    </xf>
    <xf numFmtId="0" fontId="151" fillId="0" borderId="0" xfId="0" applyFont="1" applyAlignment="1">
      <alignment horizontal="center"/>
    </xf>
    <xf numFmtId="44" fontId="152" fillId="2" borderId="0" xfId="0" applyNumberFormat="1" applyFont="1" applyFill="1"/>
    <xf numFmtId="165" fontId="151" fillId="2" borderId="0" xfId="1" applyFont="1" applyFill="1"/>
    <xf numFmtId="44" fontId="6" fillId="0" borderId="0" xfId="0" applyNumberFormat="1" applyFont="1"/>
    <xf numFmtId="0" fontId="153" fillId="0" borderId="0" xfId="0" applyFont="1"/>
    <xf numFmtId="0" fontId="153" fillId="0" borderId="0" xfId="0" applyFont="1" applyAlignment="1">
      <alignment horizontal="left"/>
    </xf>
    <xf numFmtId="14" fontId="154" fillId="0" borderId="0" xfId="0" applyNumberFormat="1" applyFont="1" applyAlignment="1">
      <alignment horizontal="left" vertical="center"/>
    </xf>
    <xf numFmtId="17" fontId="154" fillId="0" borderId="0" xfId="0" applyNumberFormat="1" applyFont="1" applyAlignment="1">
      <alignment horizontal="left"/>
    </xf>
    <xf numFmtId="0" fontId="154" fillId="0" borderId="0" xfId="0" applyFont="1"/>
    <xf numFmtId="165" fontId="154" fillId="0" borderId="0" xfId="1" applyFont="1"/>
    <xf numFmtId="165" fontId="154" fillId="0" borderId="0" xfId="1" applyFont="1" applyAlignment="1">
      <alignment horizontal="center"/>
    </xf>
    <xf numFmtId="8" fontId="130" fillId="0" borderId="0" xfId="0" applyNumberFormat="1" applyFont="1"/>
    <xf numFmtId="14" fontId="111" fillId="0" borderId="0" xfId="0" applyNumberFormat="1" applyFont="1" applyAlignment="1">
      <alignment horizontal="center"/>
    </xf>
    <xf numFmtId="14" fontId="111" fillId="0" borderId="0" xfId="0" applyNumberFormat="1" applyFont="1"/>
    <xf numFmtId="8" fontId="111" fillId="8" borderId="0" xfId="0" applyNumberFormat="1" applyFont="1" applyFill="1"/>
    <xf numFmtId="8" fontId="98" fillId="0" borderId="0" xfId="0" applyNumberFormat="1" applyFont="1"/>
    <xf numFmtId="14" fontId="109" fillId="0" borderId="0" xfId="0" applyNumberFormat="1" applyFont="1" applyAlignment="1">
      <alignment horizontal="center"/>
    </xf>
    <xf numFmtId="14" fontId="109" fillId="0" borderId="0" xfId="0" applyNumberFormat="1" applyFont="1"/>
    <xf numFmtId="8" fontId="109" fillId="8" borderId="0" xfId="0" applyNumberFormat="1" applyFont="1" applyFill="1"/>
    <xf numFmtId="8" fontId="104" fillId="0" borderId="0" xfId="0" applyNumberFormat="1" applyFont="1"/>
    <xf numFmtId="0" fontId="109" fillId="0" borderId="0" xfId="0" applyFont="1" applyAlignment="1">
      <alignment horizontal="center"/>
    </xf>
    <xf numFmtId="14" fontId="159" fillId="0" borderId="0" xfId="0" applyNumberFormat="1" applyFont="1" applyAlignment="1">
      <alignment horizontal="center"/>
    </xf>
    <xf numFmtId="14" fontId="159" fillId="0" borderId="0" xfId="0" applyNumberFormat="1" applyFont="1"/>
    <xf numFmtId="8" fontId="159" fillId="8" borderId="0" xfId="0" applyNumberFormat="1" applyFont="1" applyFill="1"/>
    <xf numFmtId="8" fontId="160" fillId="0" borderId="0" xfId="0" applyNumberFormat="1" applyFont="1"/>
    <xf numFmtId="0" fontId="160" fillId="0" borderId="0" xfId="0" applyFont="1"/>
    <xf numFmtId="8" fontId="159" fillId="8" borderId="0" xfId="0" applyNumberFormat="1" applyFont="1" applyFill="1" applyAlignment="1">
      <alignment horizontal="right"/>
    </xf>
    <xf numFmtId="14" fontId="161" fillId="0" borderId="0" xfId="0" applyNumberFormat="1" applyFont="1" applyAlignment="1">
      <alignment horizontal="center"/>
    </xf>
    <xf numFmtId="14" fontId="161" fillId="0" borderId="0" xfId="0" applyNumberFormat="1" applyFont="1"/>
    <xf numFmtId="8" fontId="161" fillId="8" borderId="0" xfId="0" applyNumberFormat="1" applyFont="1" applyFill="1"/>
    <xf numFmtId="0" fontId="162" fillId="0" borderId="0" xfId="0" applyFont="1"/>
    <xf numFmtId="8" fontId="162" fillId="0" borderId="0" xfId="0" applyNumberFormat="1" applyFont="1"/>
    <xf numFmtId="14" fontId="163" fillId="0" borderId="0" xfId="0" applyNumberFormat="1" applyFont="1" applyAlignment="1">
      <alignment horizontal="center"/>
    </xf>
    <xf numFmtId="14" fontId="163" fillId="0" borderId="0" xfId="0" applyNumberFormat="1" applyFont="1"/>
    <xf numFmtId="8" fontId="163" fillId="8" borderId="0" xfId="0" applyNumberFormat="1" applyFont="1" applyFill="1" applyAlignment="1">
      <alignment horizontal="right" vertical="center"/>
    </xf>
    <xf numFmtId="0" fontId="164" fillId="0" borderId="0" xfId="0" applyFont="1"/>
    <xf numFmtId="8" fontId="163" fillId="8" borderId="0" xfId="0" applyNumberFormat="1" applyFont="1" applyFill="1" applyAlignment="1">
      <alignment horizontal="center"/>
    </xf>
    <xf numFmtId="8" fontId="164" fillId="0" borderId="0" xfId="0" applyNumberFormat="1" applyFont="1"/>
    <xf numFmtId="8" fontId="165" fillId="8" borderId="0" xfId="0" applyNumberFormat="1" applyFont="1" applyFill="1"/>
    <xf numFmtId="0" fontId="166" fillId="0" borderId="0" xfId="0" applyFont="1"/>
    <xf numFmtId="165" fontId="154" fillId="0" borderId="0" xfId="1" applyFont="1" applyFill="1"/>
    <xf numFmtId="165" fontId="30" fillId="0" borderId="0" xfId="1" applyFont="1" applyFill="1" applyAlignment="1">
      <alignment horizontal="center"/>
    </xf>
    <xf numFmtId="0" fontId="153" fillId="0" borderId="0" xfId="0" applyFont="1" applyFill="1" applyAlignment="1">
      <alignment horizontal="center"/>
    </xf>
    <xf numFmtId="0" fontId="155" fillId="0" borderId="0" xfId="0" applyFont="1" applyFill="1" applyAlignment="1">
      <alignment horizontal="center" vertical="center" wrapText="1"/>
    </xf>
    <xf numFmtId="0" fontId="164" fillId="0" borderId="0" xfId="0" applyFont="1" applyFill="1"/>
    <xf numFmtId="8" fontId="129" fillId="0" borderId="0" xfId="0" applyNumberFormat="1" applyFont="1" applyFill="1" applyAlignment="1">
      <alignment horizontal="center"/>
    </xf>
    <xf numFmtId="8" fontId="109" fillId="0" borderId="0" xfId="0" applyNumberFormat="1" applyFont="1" applyFill="1" applyAlignment="1">
      <alignment horizontal="center"/>
    </xf>
    <xf numFmtId="8" fontId="111" fillId="0" borderId="0" xfId="0" applyNumberFormat="1" applyFont="1" applyFill="1" applyAlignment="1">
      <alignment horizontal="center"/>
    </xf>
    <xf numFmtId="8" fontId="111" fillId="0" borderId="0" xfId="0" applyNumberFormat="1" applyFont="1" applyFill="1" applyAlignment="1">
      <alignment horizontal="center" vertical="center"/>
    </xf>
    <xf numFmtId="8" fontId="160" fillId="0" borderId="0" xfId="0" applyNumberFormat="1" applyFont="1" applyFill="1"/>
    <xf numFmtId="8" fontId="161" fillId="0" borderId="0" xfId="0" applyNumberFormat="1" applyFont="1" applyFill="1" applyAlignment="1">
      <alignment horizontal="center"/>
    </xf>
    <xf numFmtId="8" fontId="129" fillId="0" borderId="0" xfId="0" applyNumberFormat="1" applyFont="1" applyFill="1" applyAlignment="1">
      <alignment horizontal="center" vertical="center"/>
    </xf>
    <xf numFmtId="8" fontId="0" fillId="0" borderId="0" xfId="0" applyNumberFormat="1" applyFill="1"/>
    <xf numFmtId="165" fontId="144" fillId="0" borderId="0" xfId="1" applyFont="1" applyFill="1"/>
    <xf numFmtId="165" fontId="145" fillId="0" borderId="0" xfId="1" applyFont="1" applyFill="1"/>
    <xf numFmtId="0" fontId="3" fillId="0" borderId="0" xfId="0" applyFont="1" applyFill="1" applyAlignment="1">
      <alignment horizontal="center" vertical="center" wrapText="1"/>
    </xf>
    <xf numFmtId="165" fontId="3" fillId="0" borderId="0" xfId="1" applyFont="1" applyFill="1" applyAlignment="1">
      <alignment horizontal="center" vertical="center" wrapText="1"/>
    </xf>
    <xf numFmtId="0" fontId="129" fillId="0" borderId="0" xfId="0" applyNumberFormat="1" applyFont="1" applyAlignment="1">
      <alignment horizontal="center"/>
    </xf>
    <xf numFmtId="8" fontId="168" fillId="0" borderId="0" xfId="0" applyNumberFormat="1" applyFont="1"/>
    <xf numFmtId="0" fontId="111" fillId="0" borderId="0" xfId="0" applyFont="1" applyAlignment="1">
      <alignment horizontal="center"/>
    </xf>
    <xf numFmtId="0" fontId="167" fillId="0" borderId="0" xfId="0" applyFont="1"/>
    <xf numFmtId="0" fontId="6" fillId="12" borderId="0" xfId="0" applyFont="1" applyFill="1" applyAlignment="1">
      <alignment horizontal="center"/>
    </xf>
    <xf numFmtId="0" fontId="65" fillId="12" borderId="0" xfId="0" applyFont="1" applyFill="1" applyAlignment="1">
      <alignment horizontal="center" vertical="center"/>
    </xf>
    <xf numFmtId="0" fontId="65" fillId="12" borderId="0" xfId="0" applyFont="1" applyFill="1" applyAlignment="1">
      <alignment horizontal="center"/>
    </xf>
    <xf numFmtId="165" fontId="65" fillId="12" borderId="0" xfId="1" applyFont="1" applyFill="1" applyAlignment="1">
      <alignment horizontal="center"/>
    </xf>
    <xf numFmtId="44" fontId="6" fillId="12" borderId="0" xfId="0" applyNumberFormat="1" applyFont="1" applyFill="1"/>
    <xf numFmtId="0" fontId="6" fillId="16" borderId="0" xfId="0" applyFont="1" applyFill="1" applyAlignment="1">
      <alignment horizontal="center"/>
    </xf>
    <xf numFmtId="14" fontId="6" fillId="16" borderId="0" xfId="0" applyNumberFormat="1" applyFont="1" applyFill="1" applyAlignment="1">
      <alignment horizontal="center"/>
    </xf>
    <xf numFmtId="8" fontId="113" fillId="16" borderId="0" xfId="0" applyNumberFormat="1" applyFont="1" applyFill="1" applyAlignment="1">
      <alignment horizontal="center"/>
    </xf>
    <xf numFmtId="8" fontId="6" fillId="16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4" fontId="111" fillId="13" borderId="0" xfId="0" applyNumberFormat="1" applyFont="1" applyFill="1" applyAlignment="1">
      <alignment horizontal="center"/>
    </xf>
    <xf numFmtId="0" fontId="129" fillId="13" borderId="0" xfId="0" applyNumberFormat="1" applyFont="1" applyFill="1" applyAlignment="1">
      <alignment horizontal="center"/>
    </xf>
    <xf numFmtId="14" fontId="129" fillId="13" borderId="0" xfId="0" applyNumberFormat="1" applyFont="1" applyFill="1" applyAlignment="1">
      <alignment horizontal="center"/>
    </xf>
    <xf numFmtId="14" fontId="111" fillId="13" borderId="0" xfId="0" applyNumberFormat="1" applyFont="1" applyFill="1"/>
    <xf numFmtId="8" fontId="111" fillId="13" borderId="0" xfId="0" applyNumberFormat="1" applyFont="1" applyFill="1"/>
    <xf numFmtId="0" fontId="170" fillId="0" borderId="0" xfId="0" applyFont="1"/>
    <xf numFmtId="165" fontId="170" fillId="0" borderId="0" xfId="1" applyFont="1" applyFill="1"/>
    <xf numFmtId="165" fontId="170" fillId="0" borderId="0" xfId="1" applyFont="1"/>
    <xf numFmtId="165" fontId="170" fillId="0" borderId="0" xfId="1" applyFont="1" applyAlignment="1">
      <alignment horizontal="center"/>
    </xf>
    <xf numFmtId="0" fontId="169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/>
    </xf>
    <xf numFmtId="0" fontId="169" fillId="11" borderId="0" xfId="0" applyFont="1" applyFill="1" applyAlignment="1">
      <alignment horizontal="center"/>
    </xf>
    <xf numFmtId="165" fontId="169" fillId="11" borderId="0" xfId="1" applyFont="1" applyFill="1" applyAlignment="1">
      <alignment horizontal="center"/>
    </xf>
    <xf numFmtId="44" fontId="28" fillId="11" borderId="0" xfId="0" applyNumberFormat="1" applyFont="1" applyFill="1"/>
    <xf numFmtId="0" fontId="0" fillId="11" borderId="0" xfId="0" applyFont="1" applyFill="1"/>
    <xf numFmtId="0" fontId="28" fillId="17" borderId="0" xfId="0" applyFont="1" applyFill="1" applyAlignment="1">
      <alignment horizontal="center"/>
    </xf>
    <xf numFmtId="14" fontId="28" fillId="17" borderId="0" xfId="0" applyNumberFormat="1" applyFont="1" applyFill="1" applyAlignment="1">
      <alignment horizontal="center"/>
    </xf>
    <xf numFmtId="8" fontId="100" fillId="17" borderId="0" xfId="0" applyNumberFormat="1" applyFont="1" applyFill="1" applyAlignment="1">
      <alignment horizontal="center"/>
    </xf>
    <xf numFmtId="8" fontId="28" fillId="17" borderId="0" xfId="0" applyNumberFormat="1" applyFont="1" applyFill="1" applyAlignment="1">
      <alignment horizontal="center"/>
    </xf>
    <xf numFmtId="0" fontId="0" fillId="17" borderId="0" xfId="0" applyFont="1" applyFill="1" applyAlignment="1">
      <alignment horizontal="center"/>
    </xf>
    <xf numFmtId="17" fontId="170" fillId="0" borderId="0" xfId="0" applyNumberFormat="1" applyFont="1"/>
    <xf numFmtId="0" fontId="6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44" fontId="171" fillId="0" borderId="0" xfId="0" applyNumberFormat="1" applyFont="1"/>
    <xf numFmtId="44" fontId="42" fillId="0" borderId="0" xfId="0" applyNumberFormat="1" applyFont="1"/>
    <xf numFmtId="165" fontId="115" fillId="2" borderId="0" xfId="1" applyFont="1" applyFill="1"/>
    <xf numFmtId="165" fontId="113" fillId="2" borderId="0" xfId="1" applyFont="1" applyFill="1"/>
    <xf numFmtId="44" fontId="169" fillId="11" borderId="0" xfId="0" applyNumberFormat="1" applyFont="1" applyFill="1" applyAlignment="1">
      <alignment horizontal="center"/>
    </xf>
    <xf numFmtId="0" fontId="170" fillId="0" borderId="0" xfId="0" applyFont="1" applyFill="1"/>
    <xf numFmtId="0" fontId="2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44" fillId="0" borderId="0" xfId="0" applyFont="1" applyFill="1"/>
    <xf numFmtId="0" fontId="84" fillId="0" borderId="0" xfId="0" applyFont="1" applyFill="1" applyAlignment="1">
      <alignment horizontal="center"/>
    </xf>
    <xf numFmtId="165" fontId="173" fillId="11" borderId="0" xfId="1" applyFont="1" applyFill="1" applyAlignment="1">
      <alignment horizontal="center"/>
    </xf>
    <xf numFmtId="0" fontId="68" fillId="0" borderId="0" xfId="0" applyFont="1" applyAlignment="1">
      <alignment horizontal="center"/>
    </xf>
    <xf numFmtId="165" fontId="77" fillId="0" borderId="0" xfId="1" applyFont="1" applyAlignment="1">
      <alignment horizontal="center"/>
    </xf>
    <xf numFmtId="0" fontId="172" fillId="0" borderId="0" xfId="0" applyFont="1" applyAlignment="1">
      <alignment horizontal="center"/>
    </xf>
    <xf numFmtId="166" fontId="68" fillId="0" borderId="0" xfId="0" applyNumberFormat="1" applyFont="1" applyAlignment="1">
      <alignment horizontal="center"/>
    </xf>
    <xf numFmtId="165" fontId="174" fillId="0" borderId="0" xfId="1" applyFont="1" applyAlignment="1">
      <alignment horizontal="center"/>
    </xf>
    <xf numFmtId="14" fontId="0" fillId="2" borderId="0" xfId="0" applyNumberFormat="1" applyFill="1"/>
    <xf numFmtId="0" fontId="176" fillId="0" borderId="0" xfId="0" applyFont="1"/>
    <xf numFmtId="0" fontId="176" fillId="0" borderId="0" xfId="0" applyFont="1" applyAlignment="1">
      <alignment wrapText="1"/>
    </xf>
    <xf numFmtId="0" fontId="175" fillId="17" borderId="0" xfId="0" applyFont="1" applyFill="1" applyAlignment="1">
      <alignment horizontal="center" wrapText="1"/>
    </xf>
    <xf numFmtId="0" fontId="28" fillId="17" borderId="0" xfId="0" applyFont="1" applyFill="1" applyAlignment="1">
      <alignment horizontal="center" wrapText="1"/>
    </xf>
    <xf numFmtId="0" fontId="0" fillId="17" borderId="0" xfId="0" applyFill="1" applyAlignment="1">
      <alignment wrapText="1"/>
    </xf>
    <xf numFmtId="14" fontId="0" fillId="0" borderId="0" xfId="0" applyNumberFormat="1" applyFill="1"/>
    <xf numFmtId="0" fontId="0" fillId="18" borderId="0" xfId="0" applyFill="1" applyAlignment="1">
      <alignment wrapText="1"/>
    </xf>
    <xf numFmtId="14" fontId="0" fillId="18" borderId="0" xfId="0" applyNumberFormat="1" applyFill="1"/>
    <xf numFmtId="0" fontId="0" fillId="18" borderId="0" xfId="0" applyFill="1"/>
    <xf numFmtId="0" fontId="0" fillId="18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12" borderId="0" xfId="0" applyFill="1" applyAlignment="1">
      <alignment horizontal="center"/>
    </xf>
    <xf numFmtId="14" fontId="0" fillId="0" borderId="0" xfId="0" applyNumberFormat="1" applyAlignment="1">
      <alignment wrapText="1"/>
    </xf>
    <xf numFmtId="0" fontId="178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0" applyNumberFormat="1" applyAlignment="1">
      <alignment wrapText="1"/>
    </xf>
    <xf numFmtId="0" fontId="179" fillId="0" borderId="0" xfId="0" applyFont="1" applyAlignment="1">
      <alignment wrapText="1"/>
    </xf>
    <xf numFmtId="8" fontId="180" fillId="0" borderId="0" xfId="0" applyNumberFormat="1" applyFont="1"/>
    <xf numFmtId="0" fontId="181" fillId="0" borderId="0" xfId="0" applyFont="1"/>
    <xf numFmtId="0" fontId="92" fillId="0" borderId="0" xfId="0" applyFont="1" applyAlignment="1">
      <alignment horizontal="center"/>
    </xf>
    <xf numFmtId="14" fontId="92" fillId="0" borderId="0" xfId="0" applyNumberFormat="1" applyFont="1"/>
    <xf numFmtId="0" fontId="176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0" fillId="18" borderId="0" xfId="0" applyNumberFormat="1" applyFill="1" applyAlignment="1">
      <alignment horizontal="center"/>
    </xf>
    <xf numFmtId="166" fontId="182" fillId="0" borderId="0" xfId="0" applyNumberFormat="1" applyFont="1" applyAlignment="1">
      <alignment horizontal="center"/>
    </xf>
    <xf numFmtId="0" fontId="92" fillId="0" borderId="0" xfId="0" applyFont="1" applyFill="1"/>
    <xf numFmtId="8" fontId="183" fillId="0" borderId="0" xfId="0" applyNumberFormat="1" applyFont="1" applyAlignment="1">
      <alignment horizontal="center"/>
    </xf>
    <xf numFmtId="8" fontId="184" fillId="0" borderId="0" xfId="0" applyNumberFormat="1" applyFont="1" applyAlignment="1">
      <alignment horizontal="center"/>
    </xf>
    <xf numFmtId="8" fontId="92" fillId="2" borderId="0" xfId="0" applyNumberFormat="1" applyFont="1" applyFill="1" applyAlignment="1">
      <alignment horizontal="center"/>
    </xf>
    <xf numFmtId="8" fontId="184" fillId="12" borderId="0" xfId="0" applyNumberFormat="1" applyFont="1" applyFill="1" applyAlignment="1">
      <alignment horizontal="center"/>
    </xf>
    <xf numFmtId="8" fontId="184" fillId="19" borderId="0" xfId="0" applyNumberFormat="1" applyFont="1" applyFill="1" applyAlignment="1">
      <alignment horizontal="center"/>
    </xf>
    <xf numFmtId="8" fontId="184" fillId="20" borderId="0" xfId="0" applyNumberFormat="1" applyFont="1" applyFill="1" applyAlignment="1">
      <alignment horizontal="center"/>
    </xf>
    <xf numFmtId="8" fontId="184" fillId="21" borderId="0" xfId="0" applyNumberFormat="1" applyFont="1" applyFill="1" applyAlignment="1">
      <alignment horizontal="center"/>
    </xf>
    <xf numFmtId="8" fontId="184" fillId="22" borderId="0" xfId="0" applyNumberFormat="1" applyFont="1" applyFill="1" applyAlignment="1">
      <alignment horizontal="center"/>
    </xf>
    <xf numFmtId="8" fontId="184" fillId="11" borderId="0" xfId="0" applyNumberFormat="1" applyFont="1" applyFill="1" applyAlignment="1">
      <alignment horizontal="center"/>
    </xf>
    <xf numFmtId="0" fontId="0" fillId="20" borderId="0" xfId="0" applyFill="1" applyAlignment="1">
      <alignment horizontal="center"/>
    </xf>
    <xf numFmtId="8" fontId="184" fillId="23" borderId="0" xfId="0" applyNumberFormat="1" applyFont="1" applyFill="1" applyAlignment="1">
      <alignment horizontal="center"/>
    </xf>
    <xf numFmtId="8" fontId="184" fillId="18" borderId="0" xfId="0" applyNumberFormat="1" applyFont="1" applyFill="1" applyAlignment="1">
      <alignment horizontal="center"/>
    </xf>
    <xf numFmtId="8" fontId="0" fillId="2" borderId="0" xfId="0" applyNumberFormat="1" applyFill="1" applyAlignment="1">
      <alignment horizontal="center"/>
    </xf>
    <xf numFmtId="0" fontId="92" fillId="2" borderId="0" xfId="0" applyFont="1" applyFill="1" applyAlignment="1">
      <alignment horizontal="center"/>
    </xf>
    <xf numFmtId="8" fontId="0" fillId="2" borderId="0" xfId="0" applyNumberFormat="1" applyFont="1" applyFill="1" applyAlignment="1">
      <alignment horizontal="center"/>
    </xf>
    <xf numFmtId="8" fontId="18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wrapText="1"/>
    </xf>
    <xf numFmtId="0" fontId="177" fillId="2" borderId="0" xfId="0" applyFont="1" applyFill="1" applyAlignment="1">
      <alignment horizontal="center"/>
    </xf>
    <xf numFmtId="14" fontId="92" fillId="2" borderId="0" xfId="0" applyNumberFormat="1" applyFont="1" applyFill="1" applyAlignment="1">
      <alignment wrapText="1"/>
    </xf>
    <xf numFmtId="14" fontId="92" fillId="2" borderId="0" xfId="0" applyNumberFormat="1" applyFont="1" applyFill="1"/>
    <xf numFmtId="14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center"/>
    </xf>
    <xf numFmtId="14" fontId="0" fillId="2" borderId="0" xfId="0" applyNumberFormat="1" applyFont="1" applyFill="1"/>
    <xf numFmtId="0" fontId="176" fillId="2" borderId="0" xfId="0" applyFont="1" applyFill="1" applyAlignment="1">
      <alignment horizontal="center"/>
    </xf>
    <xf numFmtId="0" fontId="92" fillId="2" borderId="0" xfId="0" applyFont="1" applyFill="1"/>
    <xf numFmtId="8" fontId="0" fillId="2" borderId="0" xfId="0" applyNumberFormat="1" applyFill="1"/>
    <xf numFmtId="0" fontId="0" fillId="2" borderId="0" xfId="0" applyFont="1" applyFill="1"/>
    <xf numFmtId="8" fontId="92" fillId="2" borderId="0" xfId="0" applyNumberFormat="1" applyFont="1" applyFill="1"/>
    <xf numFmtId="14" fontId="0" fillId="0" borderId="0" xfId="0" applyNumberFormat="1" applyFill="1" applyAlignment="1">
      <alignment wrapText="1"/>
    </xf>
    <xf numFmtId="8" fontId="18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8" fontId="44" fillId="0" borderId="0" xfId="0" applyNumberFormat="1" applyFont="1" applyFill="1" applyAlignment="1">
      <alignment horizontal="center" wrapText="1"/>
    </xf>
    <xf numFmtId="168" fontId="44" fillId="0" borderId="0" xfId="0" applyNumberFormat="1" applyFont="1" applyAlignment="1">
      <alignment horizontal="center"/>
    </xf>
    <xf numFmtId="14" fontId="44" fillId="0" borderId="0" xfId="0" applyNumberFormat="1" applyFont="1" applyFill="1" applyAlignment="1">
      <alignment wrapText="1"/>
    </xf>
    <xf numFmtId="0" fontId="44" fillId="0" borderId="0" xfId="0" applyFont="1" applyFill="1" applyAlignment="1">
      <alignment horizontal="center"/>
    </xf>
    <xf numFmtId="8" fontId="44" fillId="0" borderId="0" xfId="0" applyNumberFormat="1" applyFont="1" applyFill="1" applyAlignment="1">
      <alignment horizontal="center"/>
    </xf>
    <xf numFmtId="0" fontId="44" fillId="0" borderId="0" xfId="0" applyFont="1" applyFill="1"/>
    <xf numFmtId="0" fontId="185" fillId="2" borderId="0" xfId="0" applyFont="1" applyFill="1"/>
    <xf numFmtId="0" fontId="185" fillId="2" borderId="0" xfId="0" applyFont="1" applyFill="1" applyAlignment="1">
      <alignment horizontal="center"/>
    </xf>
    <xf numFmtId="8" fontId="185" fillId="2" borderId="0" xfId="0" applyNumberFormat="1" applyFont="1" applyFill="1" applyAlignment="1">
      <alignment horizontal="center"/>
    </xf>
    <xf numFmtId="8" fontId="188" fillId="0" borderId="0" xfId="0" applyNumberFormat="1" applyFont="1" applyAlignment="1">
      <alignment horizontal="center"/>
    </xf>
    <xf numFmtId="0" fontId="180" fillId="0" borderId="0" xfId="0" applyFont="1"/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14" fontId="8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" fontId="190" fillId="0" borderId="0" xfId="0" applyNumberFormat="1" applyFont="1"/>
    <xf numFmtId="0" fontId="190" fillId="0" borderId="0" xfId="0" applyFont="1"/>
    <xf numFmtId="165" fontId="190" fillId="0" borderId="0" xfId="1" applyFont="1" applyAlignment="1">
      <alignment horizontal="center"/>
    </xf>
    <xf numFmtId="165" fontId="190" fillId="0" borderId="0" xfId="1" applyFont="1"/>
    <xf numFmtId="0" fontId="191" fillId="24" borderId="0" xfId="0" applyFont="1" applyFill="1" applyAlignment="1">
      <alignment wrapText="1"/>
    </xf>
    <xf numFmtId="14" fontId="192" fillId="24" borderId="0" xfId="0" applyNumberFormat="1" applyFont="1" applyFill="1" applyAlignment="1">
      <alignment horizontal="center"/>
    </xf>
    <xf numFmtId="0" fontId="192" fillId="24" borderId="0" xfId="0" applyFont="1" applyFill="1" applyAlignment="1">
      <alignment horizontal="center"/>
    </xf>
    <xf numFmtId="0" fontId="192" fillId="24" borderId="0" xfId="0" applyFont="1" applyFill="1" applyAlignment="1">
      <alignment horizontal="center" wrapText="1"/>
    </xf>
    <xf numFmtId="8" fontId="193" fillId="24" borderId="0" xfId="0" applyNumberFormat="1" applyFont="1" applyFill="1" applyAlignment="1">
      <alignment horizontal="center"/>
    </xf>
    <xf numFmtId="8" fontId="192" fillId="24" borderId="0" xfId="0" applyNumberFormat="1" applyFont="1" applyFill="1" applyAlignment="1">
      <alignment horizontal="center"/>
    </xf>
    <xf numFmtId="0" fontId="191" fillId="24" borderId="0" xfId="0" applyFont="1" applyFill="1" applyAlignment="1">
      <alignment horizontal="center"/>
    </xf>
    <xf numFmtId="0" fontId="191" fillId="24" borderId="0" xfId="0" applyFont="1" applyFill="1"/>
    <xf numFmtId="0" fontId="194" fillId="11" borderId="0" xfId="0" applyFont="1" applyFill="1" applyAlignment="1">
      <alignment horizontal="center" vertical="center"/>
    </xf>
    <xf numFmtId="0" fontId="192" fillId="11" borderId="0" xfId="0" applyFont="1" applyFill="1" applyAlignment="1">
      <alignment horizontal="center"/>
    </xf>
    <xf numFmtId="0" fontId="194" fillId="11" borderId="0" xfId="0" applyFont="1" applyFill="1" applyAlignment="1">
      <alignment horizontal="center"/>
    </xf>
    <xf numFmtId="165" fontId="195" fillId="11" borderId="0" xfId="1" applyFont="1" applyFill="1" applyAlignment="1">
      <alignment horizontal="center"/>
    </xf>
    <xf numFmtId="165" fontId="194" fillId="11" borderId="0" xfId="1" applyFont="1" applyFill="1" applyAlignment="1">
      <alignment horizontal="center"/>
    </xf>
    <xf numFmtId="0" fontId="192" fillId="0" borderId="0" xfId="0" applyFont="1" applyFill="1" applyAlignment="1">
      <alignment horizontal="center"/>
    </xf>
    <xf numFmtId="44" fontId="192" fillId="11" borderId="0" xfId="0" applyNumberFormat="1" applyFont="1" applyFill="1"/>
    <xf numFmtId="0" fontId="191" fillId="11" borderId="0" xfId="0" applyFont="1" applyFill="1"/>
    <xf numFmtId="0" fontId="191" fillId="17" borderId="0" xfId="0" applyFont="1" applyFill="1" applyAlignment="1">
      <alignment horizontal="center"/>
    </xf>
    <xf numFmtId="14" fontId="92" fillId="11" borderId="0" xfId="0" applyNumberFormat="1" applyFont="1" applyFill="1" applyAlignment="1">
      <alignment wrapText="1"/>
    </xf>
    <xf numFmtId="0" fontId="92" fillId="11" borderId="0" xfId="0" applyFont="1" applyFill="1" applyAlignment="1">
      <alignment horizontal="center"/>
    </xf>
    <xf numFmtId="14" fontId="92" fillId="11" borderId="0" xfId="0" applyNumberFormat="1" applyFont="1" applyFill="1"/>
    <xf numFmtId="0" fontId="177" fillId="11" borderId="0" xfId="0" applyFont="1" applyFill="1" applyAlignment="1">
      <alignment horizontal="center"/>
    </xf>
    <xf numFmtId="0" fontId="92" fillId="11" borderId="0" xfId="0" applyFont="1" applyFill="1"/>
    <xf numFmtId="8" fontId="92" fillId="11" borderId="0" xfId="0" applyNumberFormat="1" applyFont="1" applyFill="1"/>
    <xf numFmtId="0" fontId="0" fillId="0" borderId="0" xfId="0" applyAlignment="1">
      <alignment horizontal="center"/>
    </xf>
    <xf numFmtId="165" fontId="169" fillId="0" borderId="0" xfId="1" applyFont="1" applyFill="1" applyAlignment="1">
      <alignment horizontal="center"/>
    </xf>
    <xf numFmtId="44" fontId="28" fillId="0" borderId="0" xfId="0" applyNumberFormat="1" applyFont="1" applyFill="1"/>
    <xf numFmtId="0" fontId="0" fillId="0" borderId="0" xfId="0" applyFont="1" applyFill="1"/>
    <xf numFmtId="166" fontId="169" fillId="0" borderId="0" xfId="0" applyNumberFormat="1" applyFont="1" applyFill="1" applyAlignment="1">
      <alignment horizontal="center"/>
    </xf>
    <xf numFmtId="14" fontId="169" fillId="0" borderId="0" xfId="0" applyNumberFormat="1" applyFont="1" applyFill="1" applyAlignment="1">
      <alignment horizontal="center" vertical="center"/>
    </xf>
    <xf numFmtId="0" fontId="191" fillId="11" borderId="0" xfId="0" applyFont="1" applyFill="1" applyAlignment="1">
      <alignment wrapText="1"/>
    </xf>
    <xf numFmtId="14" fontId="0" fillId="0" borderId="0" xfId="0" applyNumberFormat="1" applyFont="1" applyFill="1"/>
    <xf numFmtId="8" fontId="80" fillId="0" borderId="0" xfId="0" applyNumberFormat="1" applyFont="1" applyAlignment="1">
      <alignment horizontal="center"/>
    </xf>
    <xf numFmtId="14" fontId="92" fillId="0" borderId="0" xfId="0" applyNumberFormat="1" applyFont="1" applyAlignment="1">
      <alignment wrapText="1"/>
    </xf>
    <xf numFmtId="0" fontId="196" fillId="0" borderId="0" xfId="0" applyFont="1" applyAlignment="1">
      <alignment horizontal="center"/>
    </xf>
    <xf numFmtId="8" fontId="197" fillId="0" borderId="0" xfId="0" applyNumberFormat="1" applyFont="1" applyFill="1" applyAlignment="1">
      <alignment horizontal="center"/>
    </xf>
    <xf numFmtId="8" fontId="197" fillId="0" borderId="0" xfId="0" applyNumberFormat="1" applyFont="1" applyAlignment="1">
      <alignment horizontal="center"/>
    </xf>
    <xf numFmtId="0" fontId="103" fillId="11" borderId="0" xfId="0" applyFont="1" applyFill="1"/>
    <xf numFmtId="0" fontId="103" fillId="0" borderId="0" xfId="0" applyFont="1" applyFill="1" applyAlignment="1">
      <alignment horizontal="center"/>
    </xf>
    <xf numFmtId="0" fontId="92" fillId="0" borderId="0" xfId="0" applyFont="1" applyFill="1" applyAlignment="1">
      <alignment horizontal="center"/>
    </xf>
    <xf numFmtId="0" fontId="198" fillId="0" borderId="0" xfId="0" applyFont="1" applyAlignment="1">
      <alignment horizontal="center"/>
    </xf>
    <xf numFmtId="0" fontId="19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ont="1" applyAlignment="1">
      <alignment horizontal="center"/>
    </xf>
    <xf numFmtId="166" fontId="0" fillId="0" borderId="0" xfId="0" applyNumberFormat="1" applyFont="1"/>
    <xf numFmtId="8" fontId="92" fillId="0" borderId="0" xfId="0" applyNumberFormat="1" applyFont="1"/>
    <xf numFmtId="14" fontId="0" fillId="0" borderId="0" xfId="0" applyNumberFormat="1" applyFont="1"/>
    <xf numFmtId="0" fontId="54" fillId="0" borderId="0" xfId="0" applyFont="1" applyAlignment="1">
      <alignment horizontal="center"/>
    </xf>
    <xf numFmtId="0" fontId="196" fillId="0" borderId="0" xfId="0" applyFont="1"/>
    <xf numFmtId="44" fontId="80" fillId="0" borderId="0" xfId="0" applyNumberFormat="1" applyFont="1" applyFill="1"/>
    <xf numFmtId="0" fontId="199" fillId="0" borderId="0" xfId="0" applyFont="1" applyAlignment="1">
      <alignment horizontal="center"/>
    </xf>
    <xf numFmtId="0" fontId="197" fillId="0" borderId="0" xfId="0" applyFont="1"/>
    <xf numFmtId="14" fontId="200" fillId="0" borderId="0" xfId="0" applyNumberFormat="1" applyFont="1" applyAlignment="1">
      <alignment wrapText="1"/>
    </xf>
    <xf numFmtId="0" fontId="200" fillId="0" borderId="0" xfId="0" applyFont="1" applyAlignment="1">
      <alignment horizontal="center"/>
    </xf>
    <xf numFmtId="14" fontId="200" fillId="0" borderId="0" xfId="0" applyNumberFormat="1" applyFont="1"/>
    <xf numFmtId="8" fontId="200" fillId="0" borderId="0" xfId="0" applyNumberFormat="1" applyFont="1" applyAlignment="1">
      <alignment horizontal="center"/>
    </xf>
    <xf numFmtId="0" fontId="200" fillId="0" borderId="0" xfId="0" applyFont="1"/>
    <xf numFmtId="0" fontId="200" fillId="0" borderId="0" xfId="0" applyFont="1" applyFill="1" applyAlignment="1">
      <alignment horizontal="center"/>
    </xf>
    <xf numFmtId="8" fontId="200" fillId="0" borderId="0" xfId="0" applyNumberFormat="1" applyFont="1"/>
    <xf numFmtId="14" fontId="164" fillId="11" borderId="0" xfId="0" applyNumberFormat="1" applyFont="1" applyFill="1" applyAlignment="1">
      <alignment wrapText="1"/>
    </xf>
    <xf numFmtId="0" fontId="164" fillId="11" borderId="0" xfId="0" applyFont="1" applyFill="1" applyAlignment="1">
      <alignment horizontal="center"/>
    </xf>
    <xf numFmtId="14" fontId="164" fillId="11" borderId="0" xfId="0" applyNumberFormat="1" applyFont="1" applyFill="1"/>
    <xf numFmtId="0" fontId="201" fillId="11" borderId="0" xfId="0" applyFont="1" applyFill="1" applyAlignment="1">
      <alignment horizontal="center"/>
    </xf>
    <xf numFmtId="8" fontId="164" fillId="11" borderId="0" xfId="0" applyNumberFormat="1" applyFont="1" applyFill="1" applyAlignment="1">
      <alignment horizontal="center"/>
    </xf>
    <xf numFmtId="0" fontId="164" fillId="11" borderId="0" xfId="0" applyFont="1" applyFill="1"/>
    <xf numFmtId="0" fontId="0" fillId="0" borderId="0" xfId="0" applyAlignment="1">
      <alignment horizontal="center"/>
    </xf>
    <xf numFmtId="14" fontId="164" fillId="0" borderId="0" xfId="0" applyNumberFormat="1" applyFont="1" applyAlignment="1">
      <alignment wrapText="1"/>
    </xf>
    <xf numFmtId="0" fontId="164" fillId="0" borderId="0" xfId="0" applyFont="1" applyAlignment="1">
      <alignment horizontal="center"/>
    </xf>
    <xf numFmtId="14" fontId="164" fillId="0" borderId="0" xfId="0" applyNumberFormat="1" applyFont="1"/>
    <xf numFmtId="0" fontId="202" fillId="0" borderId="0" xfId="0" applyFont="1" applyAlignment="1">
      <alignment horizontal="center"/>
    </xf>
    <xf numFmtId="8" fontId="164" fillId="0" borderId="0" xfId="0" applyNumberFormat="1" applyFont="1" applyAlignment="1">
      <alignment horizontal="center"/>
    </xf>
    <xf numFmtId="0" fontId="164" fillId="0" borderId="0" xfId="0" applyFont="1" applyFill="1" applyAlignment="1">
      <alignment horizontal="center"/>
    </xf>
    <xf numFmtId="0" fontId="203" fillId="0" borderId="0" xfId="0" applyFont="1" applyAlignment="1">
      <alignment horizontal="center"/>
    </xf>
    <xf numFmtId="0" fontId="203" fillId="0" borderId="0" xfId="0" applyFont="1" applyAlignment="1">
      <alignment horizontal="center" wrapText="1"/>
    </xf>
    <xf numFmtId="0" fontId="204" fillId="0" borderId="0" xfId="0" applyFont="1" applyAlignment="1">
      <alignment horizontal="center"/>
    </xf>
    <xf numFmtId="0" fontId="204" fillId="0" borderId="0" xfId="0" applyFont="1"/>
    <xf numFmtId="0" fontId="202" fillId="0" borderId="0" xfId="0" applyFont="1" applyAlignment="1">
      <alignment horizontal="center" vertical="center"/>
    </xf>
    <xf numFmtId="14" fontId="164" fillId="0" borderId="0" xfId="0" applyNumberFormat="1" applyFont="1" applyFill="1" applyAlignment="1">
      <alignment wrapText="1"/>
    </xf>
    <xf numFmtId="14" fontId="164" fillId="0" borderId="0" xfId="0" applyNumberFormat="1" applyFont="1" applyFill="1"/>
    <xf numFmtId="0" fontId="203" fillId="0" borderId="0" xfId="0" applyFont="1" applyFill="1" applyAlignment="1">
      <alignment horizontal="center"/>
    </xf>
    <xf numFmtId="0" fontId="204" fillId="0" borderId="0" xfId="0" applyFont="1" applyFill="1" applyAlignment="1">
      <alignment horizontal="center"/>
    </xf>
    <xf numFmtId="8" fontId="164" fillId="0" borderId="0" xfId="0" applyNumberFormat="1" applyFont="1" applyFill="1"/>
    <xf numFmtId="0" fontId="205" fillId="0" borderId="0" xfId="0" applyFont="1" applyAlignment="1">
      <alignment horizontal="center"/>
    </xf>
    <xf numFmtId="0" fontId="206" fillId="0" borderId="0" xfId="0" applyFont="1" applyAlignment="1">
      <alignment horizontal="center"/>
    </xf>
    <xf numFmtId="0" fontId="203" fillId="0" borderId="0" xfId="0" applyFont="1"/>
    <xf numFmtId="0" fontId="203" fillId="0" borderId="0" xfId="0" applyFont="1" applyAlignment="1">
      <alignment horizontal="right"/>
    </xf>
    <xf numFmtId="0" fontId="208" fillId="0" borderId="0" xfId="0" applyFont="1" applyAlignment="1">
      <alignment horizontal="center"/>
    </xf>
    <xf numFmtId="14" fontId="164" fillId="0" borderId="0" xfId="0" applyNumberFormat="1" applyFont="1" applyAlignment="1">
      <alignment horizontal="center" wrapText="1"/>
    </xf>
    <xf numFmtId="169" fontId="164" fillId="0" borderId="0" xfId="0" applyNumberFormat="1" applyFont="1"/>
    <xf numFmtId="0" fontId="164" fillId="13" borderId="0" xfId="0" applyFont="1" applyFill="1" applyAlignment="1">
      <alignment horizontal="center"/>
    </xf>
    <xf numFmtId="0" fontId="208" fillId="0" borderId="0" xfId="0" applyFont="1"/>
    <xf numFmtId="0" fontId="94" fillId="0" borderId="0" xfId="0" applyFont="1" applyFill="1"/>
    <xf numFmtId="8" fontId="80" fillId="0" borderId="0" xfId="0" applyNumberFormat="1" applyFont="1" applyFill="1" applyAlignment="1">
      <alignment horizontal="center"/>
    </xf>
    <xf numFmtId="0" fontId="205" fillId="0" borderId="0" xfId="0" applyFont="1" applyFill="1" applyAlignment="1">
      <alignment horizontal="center"/>
    </xf>
    <xf numFmtId="0" fontId="205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8" fontId="28" fillId="0" borderId="0" xfId="0" applyNumberFormat="1" applyFont="1" applyAlignment="1">
      <alignment horizontal="center"/>
    </xf>
    <xf numFmtId="166" fontId="28" fillId="0" borderId="0" xfId="0" applyNumberFormat="1" applyFont="1" applyAlignment="1">
      <alignment horizontal="center"/>
    </xf>
    <xf numFmtId="165" fontId="77" fillId="0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17" fontId="209" fillId="0" borderId="0" xfId="0" applyNumberFormat="1" applyFont="1"/>
    <xf numFmtId="165" fontId="209" fillId="0" borderId="0" xfId="1" applyFont="1" applyFill="1"/>
    <xf numFmtId="165" fontId="209" fillId="0" borderId="0" xfId="1" applyFont="1"/>
    <xf numFmtId="0" fontId="210" fillId="0" borderId="0" xfId="0" applyFont="1" applyAlignment="1">
      <alignment horizontal="center"/>
    </xf>
    <xf numFmtId="0" fontId="209" fillId="0" borderId="0" xfId="0" applyFont="1"/>
    <xf numFmtId="0" fontId="209" fillId="0" borderId="0" xfId="0" applyFont="1" applyFill="1"/>
    <xf numFmtId="165" fontId="209" fillId="0" borderId="0" xfId="1" applyFont="1" applyAlignment="1">
      <alignment horizontal="center"/>
    </xf>
    <xf numFmtId="0" fontId="211" fillId="0" borderId="0" xfId="0" applyFont="1"/>
    <xf numFmtId="14" fontId="118" fillId="0" borderId="0" xfId="0" applyNumberFormat="1" applyFont="1"/>
    <xf numFmtId="166" fontId="118" fillId="0" borderId="0" xfId="0" applyNumberFormat="1" applyFont="1" applyAlignment="1">
      <alignment horizontal="center"/>
    </xf>
    <xf numFmtId="0" fontId="118" fillId="0" borderId="0" xfId="0" applyFont="1" applyFill="1"/>
    <xf numFmtId="166" fontId="118" fillId="0" borderId="0" xfId="0" applyNumberFormat="1" applyFont="1"/>
    <xf numFmtId="0" fontId="191" fillId="25" borderId="0" xfId="0" applyFont="1" applyFill="1" applyAlignment="1">
      <alignment wrapText="1"/>
    </xf>
    <xf numFmtId="14" fontId="192" fillId="25" borderId="0" xfId="0" applyNumberFormat="1" applyFont="1" applyFill="1" applyAlignment="1">
      <alignment horizontal="center"/>
    </xf>
    <xf numFmtId="0" fontId="192" fillId="25" borderId="0" xfId="0" applyFont="1" applyFill="1" applyAlignment="1">
      <alignment horizontal="center"/>
    </xf>
    <xf numFmtId="0" fontId="192" fillId="25" borderId="0" xfId="0" applyFont="1" applyFill="1" applyAlignment="1">
      <alignment horizontal="center" wrapText="1"/>
    </xf>
    <xf numFmtId="8" fontId="193" fillId="25" borderId="0" xfId="0" applyNumberFormat="1" applyFont="1" applyFill="1" applyAlignment="1">
      <alignment horizontal="center"/>
    </xf>
    <xf numFmtId="8" fontId="192" fillId="25" borderId="0" xfId="0" applyNumberFormat="1" applyFont="1" applyFill="1" applyAlignment="1">
      <alignment horizontal="center"/>
    </xf>
    <xf numFmtId="0" fontId="191" fillId="25" borderId="0" xfId="0" applyFont="1" applyFill="1" applyAlignment="1">
      <alignment horizontal="center"/>
    </xf>
    <xf numFmtId="0" fontId="191" fillId="25" borderId="0" xfId="0" applyFont="1" applyFill="1"/>
    <xf numFmtId="0" fontId="194" fillId="25" borderId="0" xfId="0" applyFont="1" applyFill="1" applyAlignment="1">
      <alignment horizontal="center" vertical="center"/>
    </xf>
    <xf numFmtId="0" fontId="194" fillId="25" borderId="0" xfId="0" applyFont="1" applyFill="1" applyAlignment="1">
      <alignment horizontal="center"/>
    </xf>
    <xf numFmtId="165" fontId="195" fillId="25" borderId="0" xfId="1" applyFont="1" applyFill="1" applyAlignment="1">
      <alignment horizontal="center"/>
    </xf>
    <xf numFmtId="165" fontId="194" fillId="25" borderId="0" xfId="1" applyFont="1" applyFill="1" applyAlignment="1">
      <alignment horizontal="center"/>
    </xf>
    <xf numFmtId="44" fontId="192" fillId="25" borderId="0" xfId="0" applyNumberFormat="1" applyFont="1" applyFill="1"/>
    <xf numFmtId="0" fontId="212" fillId="0" borderId="0" xfId="0" applyFont="1" applyAlignment="1">
      <alignment wrapText="1"/>
    </xf>
    <xf numFmtId="14" fontId="212" fillId="0" borderId="0" xfId="0" applyNumberFormat="1" applyFont="1"/>
    <xf numFmtId="0" fontId="212" fillId="0" borderId="0" xfId="0" applyFont="1" applyAlignment="1">
      <alignment horizontal="center"/>
    </xf>
    <xf numFmtId="0" fontId="212" fillId="0" borderId="0" xfId="0" applyFont="1"/>
    <xf numFmtId="0" fontId="213" fillId="0" borderId="0" xfId="0" applyFont="1" applyAlignment="1">
      <alignment wrapText="1"/>
    </xf>
    <xf numFmtId="14" fontId="200" fillId="0" borderId="0" xfId="0" applyNumberFormat="1" applyFont="1" applyAlignment="1">
      <alignment horizontal="center" wrapText="1"/>
    </xf>
    <xf numFmtId="0" fontId="215" fillId="0" borderId="0" xfId="0" applyFont="1" applyAlignment="1">
      <alignment horizontal="center"/>
    </xf>
    <xf numFmtId="0" fontId="214" fillId="0" borderId="0" xfId="0" applyFont="1" applyAlignment="1">
      <alignment horizontal="center"/>
    </xf>
    <xf numFmtId="0" fontId="216" fillId="0" borderId="0" xfId="0" applyFont="1" applyAlignment="1">
      <alignment horizontal="center"/>
    </xf>
    <xf numFmtId="0" fontId="217" fillId="0" borderId="0" xfId="0" applyFont="1" applyAlignment="1">
      <alignment horizontal="center"/>
    </xf>
    <xf numFmtId="0" fontId="218" fillId="0" borderId="0" xfId="0" applyFont="1" applyAlignment="1">
      <alignment horizontal="center"/>
    </xf>
    <xf numFmtId="14" fontId="216" fillId="0" borderId="0" xfId="0" applyNumberFormat="1" applyFont="1" applyAlignment="1">
      <alignment horizontal="center"/>
    </xf>
    <xf numFmtId="0" fontId="218" fillId="0" borderId="0" xfId="0" applyFont="1" applyAlignment="1">
      <alignment horizontal="left"/>
    </xf>
    <xf numFmtId="0" fontId="205" fillId="11" borderId="0" xfId="0" applyFont="1" applyFill="1" applyAlignment="1">
      <alignment horizontal="center"/>
    </xf>
    <xf numFmtId="0" fontId="22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64" fillId="25" borderId="0" xfId="0" applyNumberFormat="1" applyFont="1" applyFill="1" applyAlignment="1">
      <alignment horizontal="center" wrapText="1"/>
    </xf>
    <xf numFmtId="0" fontId="164" fillId="25" borderId="0" xfId="0" applyFont="1" applyFill="1" applyAlignment="1">
      <alignment horizontal="center"/>
    </xf>
    <xf numFmtId="14" fontId="164" fillId="25" borderId="0" xfId="0" applyNumberFormat="1" applyFont="1" applyFill="1"/>
    <xf numFmtId="0" fontId="94" fillId="25" borderId="0" xfId="0" applyFont="1" applyFill="1" applyAlignment="1">
      <alignment horizontal="center"/>
    </xf>
    <xf numFmtId="0" fontId="214" fillId="25" borderId="0" xfId="0" applyFont="1" applyFill="1" applyAlignment="1">
      <alignment horizontal="center"/>
    </xf>
    <xf numFmtId="0" fontId="164" fillId="25" borderId="0" xfId="0" applyFont="1" applyFill="1"/>
    <xf numFmtId="14" fontId="92" fillId="25" borderId="0" xfId="0" applyNumberFormat="1" applyFont="1" applyFill="1" applyAlignment="1">
      <alignment horizontal="center" wrapText="1"/>
    </xf>
    <xf numFmtId="0" fontId="92" fillId="25" borderId="0" xfId="0" applyFont="1" applyFill="1" applyAlignment="1">
      <alignment horizontal="center"/>
    </xf>
    <xf numFmtId="14" fontId="92" fillId="25" borderId="0" xfId="0" applyNumberFormat="1" applyFont="1" applyFill="1"/>
    <xf numFmtId="0" fontId="54" fillId="25" borderId="0" xfId="0" applyFont="1" applyFill="1" applyAlignment="1">
      <alignment horizontal="center"/>
    </xf>
    <xf numFmtId="0" fontId="196" fillId="25" borderId="0" xfId="0" applyFont="1" applyFill="1" applyAlignment="1">
      <alignment horizontal="center"/>
    </xf>
    <xf numFmtId="0" fontId="92" fillId="25" borderId="0" xfId="0" applyFont="1" applyFill="1"/>
    <xf numFmtId="14" fontId="80" fillId="25" borderId="0" xfId="0" applyNumberFormat="1" applyFont="1" applyFill="1" applyAlignment="1">
      <alignment horizontal="center" wrapText="1"/>
    </xf>
    <xf numFmtId="0" fontId="80" fillId="25" borderId="0" xfId="0" applyFont="1" applyFill="1" applyAlignment="1">
      <alignment horizontal="center"/>
    </xf>
    <xf numFmtId="14" fontId="80" fillId="25" borderId="0" xfId="0" applyNumberFormat="1" applyFont="1" applyFill="1"/>
    <xf numFmtId="0" fontId="219" fillId="25" borderId="0" xfId="0" applyFont="1" applyFill="1" applyAlignment="1">
      <alignment horizontal="center"/>
    </xf>
    <xf numFmtId="0" fontId="80" fillId="25" borderId="0" xfId="0" applyFont="1" applyFill="1"/>
    <xf numFmtId="0" fontId="52" fillId="25" borderId="0" xfId="0" applyFont="1" applyFill="1" applyAlignment="1">
      <alignment horizontal="center"/>
    </xf>
    <xf numFmtId="0" fontId="220" fillId="25" borderId="0" xfId="0" applyFont="1" applyFill="1"/>
    <xf numFmtId="8" fontId="80" fillId="25" borderId="0" xfId="0" applyNumberFormat="1" applyFont="1" applyFill="1"/>
    <xf numFmtId="0" fontId="80" fillId="0" borderId="0" xfId="0" applyFont="1" applyAlignment="1">
      <alignment horizontal="center"/>
    </xf>
    <xf numFmtId="0" fontId="222" fillId="0" borderId="0" xfId="0" applyFont="1"/>
    <xf numFmtId="0" fontId="223" fillId="0" borderId="0" xfId="0" applyFont="1"/>
    <xf numFmtId="0" fontId="224" fillId="0" borderId="0" xfId="0" applyFont="1" applyAlignment="1">
      <alignment horizontal="center"/>
    </xf>
    <xf numFmtId="8" fontId="0" fillId="0" borderId="0" xfId="0" applyNumberFormat="1" applyFont="1"/>
    <xf numFmtId="8" fontId="28" fillId="25" borderId="0" xfId="0" applyNumberFormat="1" applyFont="1" applyFill="1" applyAlignment="1">
      <alignment horizontal="center"/>
    </xf>
    <xf numFmtId="8" fontId="0" fillId="25" borderId="0" xfId="0" applyNumberFormat="1" applyFont="1" applyFill="1" applyAlignment="1">
      <alignment horizontal="center"/>
    </xf>
    <xf numFmtId="8" fontId="0" fillId="25" borderId="0" xfId="0" applyNumberFormat="1" applyFont="1" applyFill="1"/>
    <xf numFmtId="14" fontId="0" fillId="0" borderId="0" xfId="0" applyNumberFormat="1" applyFont="1" applyAlignment="1">
      <alignment horizontal="center" wrapText="1"/>
    </xf>
    <xf numFmtId="0" fontId="226" fillId="0" borderId="0" xfId="0" applyFont="1" applyAlignment="1">
      <alignment horizontal="center"/>
    </xf>
    <xf numFmtId="0" fontId="227" fillId="0" borderId="0" xfId="0" applyFont="1" applyAlignment="1">
      <alignment horizontal="center"/>
    </xf>
    <xf numFmtId="8" fontId="227" fillId="0" borderId="0" xfId="0" applyNumberFormat="1" applyFont="1"/>
    <xf numFmtId="0" fontId="227" fillId="0" borderId="0" xfId="0" applyFont="1"/>
    <xf numFmtId="0" fontId="228" fillId="0" borderId="0" xfId="0" applyFont="1" applyAlignment="1">
      <alignment horizontal="center"/>
    </xf>
    <xf numFmtId="0" fontId="228" fillId="0" borderId="0" xfId="0" applyFont="1"/>
    <xf numFmtId="0" fontId="164" fillId="0" borderId="0" xfId="0" applyFont="1" applyAlignment="1"/>
    <xf numFmtId="14" fontId="229" fillId="0" borderId="0" xfId="0" applyNumberFormat="1" applyFont="1" applyAlignment="1">
      <alignment wrapText="1"/>
    </xf>
    <xf numFmtId="0" fontId="229" fillId="0" borderId="0" xfId="0" applyFont="1" applyAlignment="1">
      <alignment horizontal="center"/>
    </xf>
    <xf numFmtId="14" fontId="229" fillId="0" borderId="0" xfId="0" applyNumberFormat="1" applyFont="1"/>
    <xf numFmtId="14" fontId="229" fillId="0" borderId="0" xfId="0" applyNumberFormat="1" applyFont="1" applyAlignment="1">
      <alignment horizontal="center" wrapText="1"/>
    </xf>
    <xf numFmtId="0" fontId="230" fillId="0" borderId="0" xfId="0" applyFont="1" applyAlignment="1">
      <alignment horizontal="center"/>
    </xf>
    <xf numFmtId="8" fontId="82" fillId="0" borderId="0" xfId="0" applyNumberFormat="1" applyFont="1"/>
    <xf numFmtId="0" fontId="231" fillId="0" borderId="0" xfId="0" applyFont="1"/>
    <xf numFmtId="0" fontId="155" fillId="0" borderId="0" xfId="0" applyFont="1" applyFill="1" applyAlignment="1">
      <alignment horizontal="center"/>
    </xf>
    <xf numFmtId="0" fontId="94" fillId="0" borderId="0" xfId="0" applyFont="1" applyAlignment="1">
      <alignment horizontal="right"/>
    </xf>
    <xf numFmtId="0" fontId="232" fillId="0" borderId="0" xfId="0" applyFont="1" applyAlignment="1">
      <alignment horizontal="center" wrapText="1"/>
    </xf>
    <xf numFmtId="14" fontId="92" fillId="0" borderId="0" xfId="0" applyNumberFormat="1" applyFont="1" applyAlignment="1">
      <alignment horizontal="center" wrapText="1"/>
    </xf>
    <xf numFmtId="14" fontId="92" fillId="2" borderId="0" xfId="0" applyNumberFormat="1" applyFont="1" applyFill="1" applyAlignment="1">
      <alignment horizontal="center" wrapText="1"/>
    </xf>
    <xf numFmtId="0" fontId="54" fillId="2" borderId="0" xfId="0" applyFont="1" applyFill="1" applyAlignment="1">
      <alignment horizontal="center"/>
    </xf>
    <xf numFmtId="8" fontId="28" fillId="25" borderId="0" xfId="0" applyNumberFormat="1" applyFont="1" applyFill="1" applyAlignment="1">
      <alignment horizontal="right"/>
    </xf>
    <xf numFmtId="8" fontId="92" fillId="2" borderId="0" xfId="0" applyNumberFormat="1" applyFont="1" applyFill="1" applyAlignment="1">
      <alignment horizontal="right"/>
    </xf>
    <xf numFmtId="49" fontId="9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3" fillId="0" borderId="0" xfId="0" applyFont="1" applyAlignment="1"/>
    <xf numFmtId="0" fontId="1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2" fillId="0" borderId="0" xfId="0" applyNumberFormat="1" applyFont="1" applyAlignment="1">
      <alignment horizontal="center" vertical="center" textRotation="93"/>
    </xf>
    <xf numFmtId="0" fontId="0" fillId="0" borderId="0" xfId="0" applyAlignment="1"/>
    <xf numFmtId="0" fontId="129" fillId="0" borderId="0" xfId="0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0" fontId="12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7" fillId="0" borderId="0" xfId="0" applyFont="1" applyAlignment="1"/>
    <xf numFmtId="0" fontId="3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8" fontId="111" fillId="0" borderId="0" xfId="0" applyNumberFormat="1" applyFont="1" applyFill="1" applyAlignment="1">
      <alignment horizontal="center" vertical="center" wrapText="1"/>
    </xf>
    <xf numFmtId="8" fontId="129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9" fillId="0" borderId="0" xfId="0" applyFont="1" applyFill="1" applyAlignment="1">
      <alignment horizontal="center" vertical="center" wrapText="1"/>
    </xf>
    <xf numFmtId="0" fontId="111" fillId="0" borderId="0" xfId="0" applyFont="1" applyFill="1" applyAlignment="1">
      <alignment vertical="center"/>
    </xf>
    <xf numFmtId="0" fontId="156" fillId="0" borderId="0" xfId="0" applyFont="1" applyAlignment="1"/>
    <xf numFmtId="0" fontId="155" fillId="0" borderId="0" xfId="0" applyFont="1" applyAlignment="1">
      <alignment horizontal="center" vertical="center" wrapText="1"/>
    </xf>
    <xf numFmtId="0" fontId="0" fillId="0" borderId="0" xfId="0" applyFill="1" applyAlignment="1">
      <alignment wrapText="1"/>
    </xf>
    <xf numFmtId="0" fontId="11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29" fillId="0" borderId="0" xfId="0" applyFont="1" applyAlignment="1">
      <alignment horizontal="center" vertical="center" wrapText="1"/>
    </xf>
    <xf numFmtId="0" fontId="157" fillId="0" borderId="0" xfId="0" applyNumberFormat="1" applyFont="1" applyFill="1" applyAlignment="1">
      <alignment horizontal="center" vertical="center" wrapText="1"/>
    </xf>
    <xf numFmtId="0" fontId="158" fillId="0" borderId="0" xfId="0" applyNumberFormat="1" applyFont="1" applyFill="1" applyAlignment="1">
      <alignment horizontal="center" vertical="center" wrapText="1"/>
    </xf>
    <xf numFmtId="0" fontId="186" fillId="2" borderId="0" xfId="0" applyFont="1" applyFill="1" applyAlignment="1">
      <alignment horizontal="center"/>
    </xf>
    <xf numFmtId="168" fontId="187" fillId="0" borderId="0" xfId="0" applyNumberFormat="1" applyFont="1" applyFill="1" applyAlignment="1">
      <alignment horizontal="center" wrapText="1"/>
    </xf>
    <xf numFmtId="168" fontId="18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9" fillId="0" borderId="0" xfId="0" applyFont="1" applyAlignment="1">
      <alignment wrapText="1"/>
    </xf>
    <xf numFmtId="0" fontId="189" fillId="0" borderId="0" xfId="0" applyFont="1" applyAlignment="1"/>
  </cellXfs>
  <cellStyles count="83">
    <cellStyle name="Comma" xfId="82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8" builtinId="9" hidden="1"/>
    <cellStyle name="Good" xfId="79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7" builtinId="8" hidden="1"/>
    <cellStyle name="Hyperlink" xfId="81" builtinId="8"/>
    <cellStyle name="Input" xfId="80" builtinId="20"/>
    <cellStyle name="Neutral" xfId="76" builtinId="28"/>
    <cellStyle name="Normal" xfId="0" builtinId="0"/>
  </cellStyles>
  <dxfs count="0"/>
  <tableStyles count="0" defaultTableStyle="TableStyleMedium9" defaultPivotStyle="PivotStyleMedium4"/>
  <colors>
    <mruColors>
      <color rgb="FF663300"/>
      <color rgb="FFBE0E73"/>
      <color rgb="FFB81437"/>
      <color rgb="FF006600"/>
      <color rgb="FFFF0066"/>
      <color rgb="FFBA66A4"/>
      <color rgb="FF22AA69"/>
      <color rgb="FFCCFF99"/>
      <color rgb="FFF391A6"/>
      <color rgb="FF215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34316FC-750F-4163-A859-015FE1F17148}" diskRevisions="1" revisionId="15" version="3">
  <header guid="{83F3CC03-53EC-4968-A007-9CCDAB765946}" dateTime="2018-06-26T11:05:30" maxSheetId="30" userName="evangeline" r:id="rId1">
    <sheetIdMap count="2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</sheetIdMap>
  </header>
  <header guid="{A10AB7A4-E9FD-4DAA-ACF5-1A552847A16E}" dateTime="2018-06-26T11:07:02" maxSheetId="30" userName="evangeline" r:id="rId2" minRId="1" maxRId="5">
    <sheetIdMap count="2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</sheetIdMap>
    <reviewedList count="5">
      <reviewed rId="1"/>
      <reviewed rId="2"/>
      <reviewed rId="3"/>
      <reviewed rId="4"/>
      <reviewed rId="5"/>
    </reviewedList>
  </header>
  <header guid="{234316FC-750F-4163-A859-015FE1F17148}" dateTime="2018-06-26T11:09:15" maxSheetId="30" userName="evangeline" r:id="rId3">
    <sheetIdMap count="2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  <sheetId val="28"/>
      <sheetId val="2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9" numFmtId="11">
    <oc r="G49">
      <v>140</v>
    </oc>
    <nc r="G49">
      <v>190</v>
    </nc>
  </rcc>
  <rcc rId="2" sId="29" numFmtId="11">
    <oc r="G52">
      <v>390</v>
    </oc>
    <nc r="G52">
      <v>890</v>
    </nc>
  </rcc>
  <rcc rId="3" sId="29">
    <oc r="F58" t="inlineStr">
      <is>
        <t>Vineeth Mathramkote</t>
      </is>
    </oc>
    <nc r="F58" t="inlineStr">
      <is>
        <t>vvvvvv</t>
      </is>
    </nc>
  </rcc>
  <rcc rId="4" sId="29">
    <oc r="F63" t="inlineStr">
      <is>
        <t>Min Hu</t>
      </is>
    </oc>
    <nc r="F63" t="inlineStr">
      <is>
        <t>tttttt</t>
      </is>
    </nc>
  </rcc>
  <rcc rId="5" sId="29">
    <oc r="E61" t="inlineStr">
      <is>
        <t>Aryn Chadha am 5/19 - 8/19</t>
      </is>
    </oc>
    <nc r="E61" t="inlineStr">
      <is>
        <t>yilklk,n,vhfgndgdm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41D0B5-6320-4E50-909F-3C946F1CC831}" action="delete"/>
  <rdn rId="0" localSheetId="13" customView="1" name="Z_DD41D0B5_6320_4E50_909F_3C946F1CC831_.wvu.Cols" hidden="1" oldHidden="1">
    <formula>'2017 Jan'!$D:$F,'2017 Jan'!$H:$H</formula>
    <oldFormula>'2017 Jan'!$D:$F,'2017 Jan'!$H:$H</oldFormula>
  </rdn>
  <rdn rId="0" localSheetId="14" customView="1" name="Z_DD41D0B5_6320_4E50_909F_3C946F1CC831_.wvu.Cols" hidden="1" oldHidden="1">
    <formula>'2017 Feb'!$D:$F,'2017 Feb'!$H:$H,'2017 Feb'!$M:$M</formula>
    <oldFormula>'2017 Feb'!$D:$F,'2017 Feb'!$H:$H,'2017 Feb'!$M:$M</oldFormula>
  </rdn>
  <rdn rId="0" localSheetId="15" customView="1" name="Z_DD41D0B5_6320_4E50_909F_3C946F1CC831_.wvu.Cols" hidden="1" oldHidden="1">
    <formula>'2017 Mar'!$D:$F,'2017 Mar'!$H:$H,'2017 Mar'!$M:$M</formula>
    <oldFormula>'2017 Mar'!$D:$F,'2017 Mar'!$H:$H,'2017 Mar'!$M:$M</oldFormula>
  </rdn>
  <rdn rId="0" localSheetId="16" customView="1" name="Z_DD41D0B5_6320_4E50_909F_3C946F1CC831_.wvu.Cols" hidden="1" oldHidden="1">
    <formula>'2017 Apr'!$D:$H,'2017 Apr'!$M:$M</formula>
    <oldFormula>'2017 Apr'!$D:$H,'2017 Apr'!$M:$M</oldFormula>
  </rdn>
  <rdn rId="0" localSheetId="17" customView="1" name="Z_DD41D0B5_6320_4E50_909F_3C946F1CC831_.wvu.Cols" hidden="1" oldHidden="1">
    <formula>'2017 May'!$D:$H,'2017 May'!$M:$M</formula>
    <oldFormula>'2017 May'!$D:$H,'2017 May'!$M:$M</oldFormula>
  </rdn>
  <rdn rId="0" localSheetId="18" customView="1" name="Z_DD41D0B5_6320_4E50_909F_3C946F1CC831_.wvu.Cols" hidden="1" oldHidden="1">
    <formula>'2017 June'!$M:$M</formula>
    <oldFormula>'2017 June'!$M:$M</oldFormula>
  </rdn>
  <rdn rId="0" localSheetId="19" customView="1" name="Z_DD41D0B5_6320_4E50_909F_3C946F1CC831_.wvu.Cols" hidden="1" oldHidden="1">
    <formula>'July 2017'!$H:$H</formula>
    <oldFormula>'July 2017'!$H:$H</oldFormula>
  </rdn>
  <rdn rId="0" localSheetId="20" customView="1" name="Z_DD41D0B5_6320_4E50_909F_3C946F1CC831_.wvu.Cols" hidden="1" oldHidden="1">
    <formula>'August 2017'!$H:$H</formula>
    <oldFormula>'August 2017'!$H:$H</oldFormula>
  </rdn>
  <rdn rId="0" localSheetId="25" customView="1" name="Z_DD41D0B5_6320_4E50_909F_3C946F1CC831_.wvu.PrintArea" hidden="1" oldHidden="1">
    <formula>'January 2018'!$1:$151</formula>
    <oldFormula>'January 2018'!$1:$151</oldFormula>
  </rdn>
  <rdn rId="0" localSheetId="26" customView="1" name="Z_DD41D0B5_6320_4E50_909F_3C946F1CC831_.wvu.PrintArea" hidden="1" oldHidden="1">
    <formula>'February 2018'!$A$19:$F$97</formula>
    <oldFormula>'February 2018'!$A$19:$F$97</oldFormula>
  </rdn>
  <rcv guid="{DD41D0B5-6320-4E50-909F-3C946F1CC83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shailaja30@yahoo.com" TargetMode="External"/><Relationship Id="rId2" Type="http://schemas.openxmlformats.org/officeDocument/2006/relationships/hyperlink" Target="mailto:chenclaire@yahoo.com" TargetMode="External"/><Relationship Id="rId1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chenclaire@yahoo.com" TargetMode="External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mailto:shailaja30@yahoo.com" TargetMode="External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yuanyh99@yahoo.com" TargetMode="External"/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mailto:jingwu2005@gmail.com" TargetMode="External"/><Relationship Id="rId1" Type="http://schemas.openxmlformats.org/officeDocument/2006/relationships/printerSettings" Target="../printerSettings/printerSettings3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workbookViewId="0">
      <selection activeCell="B16" sqref="B16"/>
    </sheetView>
  </sheetViews>
  <sheetFormatPr defaultColWidth="10.875" defaultRowHeight="23.25"/>
  <cols>
    <col min="1" max="1" width="30.5" style="1" bestFit="1" customWidth="1"/>
    <col min="2" max="2" width="59.375" style="1" customWidth="1"/>
    <col min="3" max="3" width="19.875" style="1" bestFit="1" customWidth="1"/>
    <col min="4" max="4" width="25.5" style="1" bestFit="1" customWidth="1"/>
    <col min="5" max="5" width="17.375" style="1" customWidth="1"/>
    <col min="6" max="6" width="32.625" style="1" bestFit="1" customWidth="1"/>
    <col min="7" max="7" width="15.125" style="1" customWidth="1"/>
    <col min="8" max="8" width="21.125" style="1" bestFit="1" customWidth="1"/>
    <col min="9" max="9" width="15.625" style="1" bestFit="1" customWidth="1"/>
    <col min="10" max="10" width="13.875" style="1" customWidth="1"/>
    <col min="11" max="11" width="15.625" style="1" bestFit="1" customWidth="1"/>
    <col min="12" max="12" width="8.875" style="1" bestFit="1" customWidth="1"/>
    <col min="13" max="13" width="40.625" style="1" customWidth="1"/>
    <col min="14" max="14" width="22.875" style="1" bestFit="1" customWidth="1"/>
    <col min="15" max="15" width="15.5" style="1" bestFit="1" customWidth="1"/>
    <col min="16" max="16384" width="10.875" style="1"/>
  </cols>
  <sheetData>
    <row r="1" spans="1:14" s="19" customFormat="1">
      <c r="A1" s="19" t="s">
        <v>1</v>
      </c>
    </row>
    <row r="2" spans="1:14" s="3" customFormat="1">
      <c r="A2" s="3" t="s">
        <v>3</v>
      </c>
      <c r="B2" s="3" t="s">
        <v>4</v>
      </c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</row>
    <row r="3" spans="1:14">
      <c r="A3" s="2">
        <v>42440</v>
      </c>
      <c r="B3" s="1" t="s">
        <v>51</v>
      </c>
      <c r="C3" s="4"/>
      <c r="G3" s="4">
        <v>1</v>
      </c>
      <c r="H3" s="4"/>
      <c r="I3" s="4">
        <v>1</v>
      </c>
      <c r="J3" s="4">
        <v>-0.03</v>
      </c>
      <c r="K3" s="4">
        <v>0.97</v>
      </c>
      <c r="M3" s="1" t="s">
        <v>11</v>
      </c>
      <c r="N3" s="4">
        <v>0.97</v>
      </c>
    </row>
    <row r="4" spans="1:14">
      <c r="A4" s="2">
        <v>42440</v>
      </c>
      <c r="B4" s="1" t="s">
        <v>12</v>
      </c>
      <c r="C4" s="4"/>
      <c r="G4" s="4">
        <v>2</v>
      </c>
      <c r="H4" s="4"/>
      <c r="I4" s="4">
        <v>2</v>
      </c>
      <c r="J4" s="4">
        <v>-0.05</v>
      </c>
      <c r="K4" s="4">
        <v>1.95</v>
      </c>
      <c r="M4" s="1" t="s">
        <v>13</v>
      </c>
      <c r="N4" s="4">
        <v>2.92</v>
      </c>
    </row>
    <row r="5" spans="1:14">
      <c r="A5" s="2">
        <v>42453</v>
      </c>
      <c r="B5" s="1" t="s">
        <v>14</v>
      </c>
      <c r="C5" s="4">
        <v>380</v>
      </c>
      <c r="D5" s="4">
        <v>0</v>
      </c>
      <c r="E5" s="4">
        <v>0</v>
      </c>
      <c r="F5" s="4">
        <v>0</v>
      </c>
      <c r="G5" s="4">
        <v>0</v>
      </c>
      <c r="H5" s="4"/>
      <c r="I5" s="4">
        <v>380</v>
      </c>
      <c r="J5" s="4">
        <v>-10.26</v>
      </c>
      <c r="K5" s="4">
        <v>369.74</v>
      </c>
      <c r="M5" s="1" t="s">
        <v>15</v>
      </c>
      <c r="N5" s="4">
        <v>372.66</v>
      </c>
    </row>
    <row r="6" spans="1:14">
      <c r="A6" s="2">
        <v>42459</v>
      </c>
      <c r="B6" s="1" t="s">
        <v>49</v>
      </c>
      <c r="C6" s="4">
        <v>292.5</v>
      </c>
      <c r="D6" s="4">
        <v>0</v>
      </c>
      <c r="E6" s="4">
        <v>0</v>
      </c>
      <c r="F6" s="4">
        <v>0</v>
      </c>
      <c r="G6" s="4">
        <v>0</v>
      </c>
      <c r="H6" s="4"/>
      <c r="I6" s="4">
        <v>292.5</v>
      </c>
      <c r="J6" s="4">
        <v>-10.39</v>
      </c>
      <c r="K6" s="4">
        <v>282.11</v>
      </c>
      <c r="M6" s="1" t="s">
        <v>16</v>
      </c>
      <c r="N6" s="9">
        <v>654.77</v>
      </c>
    </row>
    <row r="7" spans="1:14" s="23" customFormat="1" ht="24" thickBot="1">
      <c r="A7" s="39" t="s">
        <v>50</v>
      </c>
      <c r="B7" s="47">
        <v>42430</v>
      </c>
      <c r="C7" s="41">
        <f>SUM(C5:C6)</f>
        <v>672.5</v>
      </c>
      <c r="D7" s="40">
        <v>0</v>
      </c>
      <c r="E7" s="40">
        <v>0</v>
      </c>
      <c r="F7" s="40">
        <v>0</v>
      </c>
      <c r="G7" s="40">
        <f>SUM(G3:G6)</f>
        <v>3</v>
      </c>
      <c r="H7" s="40"/>
      <c r="I7" s="41">
        <f>SUM(I3:I6)</f>
        <v>675.5</v>
      </c>
      <c r="J7" s="41">
        <f>SUM(J3:J6)</f>
        <v>-20.73</v>
      </c>
      <c r="K7" s="42">
        <f>SUM(K3:K6)</f>
        <v>654.77</v>
      </c>
      <c r="L7" s="43">
        <f>I7+J7-K7</f>
        <v>0</v>
      </c>
    </row>
    <row r="8" spans="1:14" ht="24" thickTop="1"/>
    <row r="9" spans="1:14">
      <c r="A9" s="1" t="s">
        <v>1</v>
      </c>
    </row>
    <row r="10" spans="1:14">
      <c r="A10" s="1" t="s">
        <v>2</v>
      </c>
    </row>
    <row r="11" spans="1:14" s="23" customFormat="1">
      <c r="A11" s="3" t="s">
        <v>3</v>
      </c>
      <c r="B11" s="3" t="s">
        <v>4</v>
      </c>
      <c r="C11" s="3" t="s">
        <v>44</v>
      </c>
      <c r="D11" s="3" t="s">
        <v>45</v>
      </c>
      <c r="E11" s="3" t="s">
        <v>46</v>
      </c>
      <c r="F11" s="3" t="s">
        <v>47</v>
      </c>
      <c r="G11" s="3" t="s">
        <v>48</v>
      </c>
      <c r="H11" s="3"/>
      <c r="I11" s="3" t="s">
        <v>5</v>
      </c>
      <c r="J11" s="3" t="s">
        <v>6</v>
      </c>
      <c r="K11" s="3" t="s">
        <v>7</v>
      </c>
      <c r="L11" s="3" t="s">
        <v>8</v>
      </c>
      <c r="M11" s="23" t="s">
        <v>9</v>
      </c>
      <c r="N11" s="23" t="s">
        <v>10</v>
      </c>
    </row>
    <row r="12" spans="1:14">
      <c r="A12" s="2">
        <v>42466</v>
      </c>
      <c r="B12" s="1" t="s">
        <v>52</v>
      </c>
      <c r="C12" s="4">
        <v>150</v>
      </c>
      <c r="D12" s="4"/>
      <c r="E12" s="4"/>
      <c r="F12" s="4">
        <f>SUM(C12:E12)</f>
        <v>150</v>
      </c>
      <c r="G12" s="4"/>
      <c r="H12" s="4"/>
      <c r="I12" s="4">
        <v>150</v>
      </c>
      <c r="J12" s="4">
        <v>-4.05</v>
      </c>
      <c r="K12" s="4">
        <v>145.94999999999999</v>
      </c>
      <c r="M12" s="1" t="s">
        <v>17</v>
      </c>
      <c r="N12" s="4">
        <v>800.72</v>
      </c>
    </row>
    <row r="13" spans="1:14">
      <c r="A13" s="2">
        <v>42475</v>
      </c>
      <c r="B13" s="1" t="s">
        <v>53</v>
      </c>
      <c r="C13" s="4"/>
      <c r="D13" s="4"/>
      <c r="E13" s="4"/>
      <c r="F13" s="4"/>
      <c r="G13" s="4">
        <v>50</v>
      </c>
      <c r="H13" s="4"/>
      <c r="I13" s="4">
        <v>50</v>
      </c>
      <c r="J13" s="4">
        <v>-1.75</v>
      </c>
      <c r="K13" s="4">
        <v>48.25</v>
      </c>
      <c r="M13" s="1" t="s">
        <v>18</v>
      </c>
      <c r="N13" s="4">
        <v>848.97</v>
      </c>
    </row>
    <row r="14" spans="1:14">
      <c r="A14" s="2">
        <v>42475</v>
      </c>
      <c r="B14" s="1" t="s">
        <v>53</v>
      </c>
      <c r="C14" s="4"/>
      <c r="D14" s="4"/>
      <c r="E14" s="4"/>
      <c r="F14" s="4"/>
      <c r="G14" s="4">
        <v>50</v>
      </c>
      <c r="H14" s="4"/>
      <c r="I14" s="4">
        <v>50</v>
      </c>
      <c r="J14" s="4">
        <v>-1.75</v>
      </c>
      <c r="K14" s="4">
        <v>48.25</v>
      </c>
      <c r="M14" s="1" t="s">
        <v>18</v>
      </c>
      <c r="N14" s="4">
        <v>897.22</v>
      </c>
    </row>
    <row r="15" spans="1:14">
      <c r="A15" s="2">
        <v>42486</v>
      </c>
      <c r="B15" s="1" t="s">
        <v>19</v>
      </c>
      <c r="C15" s="4">
        <v>150</v>
      </c>
      <c r="D15" s="4"/>
      <c r="E15" s="4"/>
      <c r="F15" s="4">
        <f>SUM(C15:E15)</f>
        <v>150</v>
      </c>
      <c r="G15" s="4"/>
      <c r="H15" s="4"/>
      <c r="I15" s="4">
        <v>150</v>
      </c>
      <c r="J15" s="4">
        <v>-4.05</v>
      </c>
      <c r="K15" s="4">
        <v>145.94999999999999</v>
      </c>
      <c r="M15" s="1" t="s">
        <v>20</v>
      </c>
      <c r="N15" s="4">
        <v>1043.17</v>
      </c>
    </row>
    <row r="16" spans="1:14">
      <c r="A16" s="2">
        <v>42489</v>
      </c>
      <c r="B16" s="1" t="s">
        <v>54</v>
      </c>
      <c r="C16" s="4"/>
      <c r="D16" s="4">
        <v>200</v>
      </c>
      <c r="E16" s="4"/>
      <c r="F16" s="4">
        <f>SUM(C16:E16)</f>
        <v>200</v>
      </c>
      <c r="G16" s="4"/>
      <c r="H16" s="4"/>
      <c r="I16" s="4">
        <v>200</v>
      </c>
      <c r="J16" s="4">
        <v>-7.15</v>
      </c>
      <c r="K16" s="4">
        <v>192.85</v>
      </c>
      <c r="M16" s="1" t="s">
        <v>21</v>
      </c>
      <c r="N16" s="9">
        <v>1236.02</v>
      </c>
    </row>
    <row r="17" spans="1:14" s="23" customFormat="1" ht="24" thickBot="1">
      <c r="A17" s="39" t="s">
        <v>50</v>
      </c>
      <c r="B17" s="47">
        <v>42461</v>
      </c>
      <c r="C17" s="41">
        <f>SUM(C12:C16)</f>
        <v>300</v>
      </c>
      <c r="D17" s="41">
        <f>SUM(D12:D16)</f>
        <v>200</v>
      </c>
      <c r="E17" s="44"/>
      <c r="F17" s="41">
        <f>SUM(C17:E17)</f>
        <v>500</v>
      </c>
      <c r="G17" s="41">
        <f>SUM(G12:G16)</f>
        <v>100</v>
      </c>
      <c r="H17" s="41"/>
      <c r="I17" s="41">
        <f>SUM(I12:I16)</f>
        <v>600</v>
      </c>
      <c r="J17" s="41">
        <f>SUM(J12:J16)</f>
        <v>-18.75</v>
      </c>
      <c r="K17" s="42">
        <f>SUM(K12:K16)</f>
        <v>581.25</v>
      </c>
      <c r="L17" s="43">
        <f>I17+J17-K17</f>
        <v>0</v>
      </c>
    </row>
    <row r="18" spans="1:14" ht="24" thickTop="1"/>
    <row r="20" spans="1:14">
      <c r="A20" s="1" t="s">
        <v>1</v>
      </c>
    </row>
    <row r="21" spans="1:14">
      <c r="A21" s="1" t="s">
        <v>2</v>
      </c>
    </row>
    <row r="22" spans="1:14" s="23" customFormat="1">
      <c r="A22" s="3" t="s">
        <v>3</v>
      </c>
      <c r="B22" s="3" t="s">
        <v>4</v>
      </c>
      <c r="C22" s="3" t="s">
        <v>44</v>
      </c>
      <c r="D22" s="3" t="s">
        <v>45</v>
      </c>
      <c r="E22" s="3" t="s">
        <v>46</v>
      </c>
      <c r="F22" s="3" t="s">
        <v>47</v>
      </c>
      <c r="G22" s="3" t="s">
        <v>48</v>
      </c>
      <c r="H22" s="3" t="s">
        <v>59</v>
      </c>
      <c r="I22" s="3" t="s">
        <v>5</v>
      </c>
      <c r="J22" s="3" t="s">
        <v>6</v>
      </c>
      <c r="K22" s="3" t="s">
        <v>7</v>
      </c>
      <c r="L22" s="3" t="s">
        <v>8</v>
      </c>
      <c r="M22" s="23" t="s">
        <v>9</v>
      </c>
      <c r="N22" s="23" t="s">
        <v>10</v>
      </c>
    </row>
    <row r="23" spans="1:14">
      <c r="A23" s="2">
        <v>42495</v>
      </c>
      <c r="B23" s="1" t="s">
        <v>22</v>
      </c>
      <c r="C23" s="4"/>
      <c r="D23" s="4"/>
      <c r="E23" s="4"/>
      <c r="F23" s="4">
        <v>50</v>
      </c>
      <c r="G23" s="4"/>
      <c r="H23" s="4"/>
      <c r="I23" s="4">
        <v>50</v>
      </c>
      <c r="J23" s="4">
        <v>-1.35</v>
      </c>
      <c r="K23" s="4">
        <v>48.65</v>
      </c>
      <c r="M23" s="1" t="s">
        <v>23</v>
      </c>
      <c r="N23" s="4">
        <v>1284.67</v>
      </c>
    </row>
    <row r="24" spans="1:14">
      <c r="A24" s="2">
        <v>42507</v>
      </c>
      <c r="B24" s="1" t="s">
        <v>55</v>
      </c>
      <c r="C24" s="4"/>
      <c r="D24" s="4"/>
      <c r="E24" s="4"/>
      <c r="F24" s="4"/>
      <c r="G24" s="4">
        <v>2</v>
      </c>
      <c r="H24" s="4"/>
      <c r="I24" s="4">
        <v>2</v>
      </c>
      <c r="J24" s="4">
        <v>-0.05</v>
      </c>
      <c r="K24" s="4">
        <v>1.95</v>
      </c>
      <c r="M24" s="1" t="s">
        <v>24</v>
      </c>
      <c r="N24" s="4">
        <v>1286.6199999999999</v>
      </c>
    </row>
    <row r="25" spans="1:14">
      <c r="A25" s="2">
        <v>42507</v>
      </c>
      <c r="B25" s="1" t="s">
        <v>56</v>
      </c>
      <c r="C25" s="4"/>
      <c r="D25" s="4">
        <v>200</v>
      </c>
      <c r="E25" s="4"/>
      <c r="F25" s="4"/>
      <c r="G25" s="4"/>
      <c r="H25" s="4"/>
      <c r="I25" s="4">
        <v>200</v>
      </c>
      <c r="J25" s="4">
        <v>-7.15</v>
      </c>
      <c r="K25" s="4">
        <v>192.85</v>
      </c>
      <c r="M25" s="1" t="s">
        <v>25</v>
      </c>
      <c r="N25" s="4">
        <v>1479.47</v>
      </c>
    </row>
    <row r="26" spans="1:14">
      <c r="A26" s="2">
        <v>42507</v>
      </c>
      <c r="B26" s="1" t="s">
        <v>57</v>
      </c>
      <c r="C26" s="4">
        <v>355</v>
      </c>
      <c r="D26" s="4"/>
      <c r="E26" s="4"/>
      <c r="F26" s="4"/>
      <c r="G26" s="4"/>
      <c r="H26" s="4"/>
      <c r="I26" s="4">
        <v>355</v>
      </c>
      <c r="J26" s="4">
        <v>-9.59</v>
      </c>
      <c r="K26" s="4">
        <v>345.41</v>
      </c>
      <c r="M26" s="1" t="s">
        <v>26</v>
      </c>
      <c r="N26" s="4">
        <v>1824.88</v>
      </c>
    </row>
    <row r="27" spans="1:14">
      <c r="A27" s="2">
        <v>42510</v>
      </c>
      <c r="B27" s="1" t="s">
        <v>27</v>
      </c>
      <c r="C27" s="4"/>
      <c r="D27" s="4">
        <v>800</v>
      </c>
      <c r="E27" s="4"/>
      <c r="F27" s="4"/>
      <c r="G27" s="4"/>
      <c r="H27" s="4"/>
      <c r="I27" s="4">
        <v>800</v>
      </c>
      <c r="J27" s="4">
        <v>-28.15</v>
      </c>
      <c r="K27" s="4">
        <v>771.85</v>
      </c>
      <c r="M27" s="1" t="s">
        <v>28</v>
      </c>
      <c r="N27" s="4">
        <v>2596.73</v>
      </c>
    </row>
    <row r="28" spans="1:14">
      <c r="A28" s="2">
        <v>42510</v>
      </c>
      <c r="B28" s="18" t="s">
        <v>58</v>
      </c>
      <c r="C28" s="4"/>
      <c r="D28" s="4"/>
      <c r="E28" s="4"/>
      <c r="F28" s="4"/>
      <c r="G28" s="4"/>
      <c r="H28" s="4"/>
      <c r="I28" s="16">
        <v>-464.7</v>
      </c>
      <c r="J28" s="4">
        <v>0</v>
      </c>
      <c r="K28" s="4">
        <v>-464.7</v>
      </c>
      <c r="M28" s="1" t="s">
        <v>0</v>
      </c>
      <c r="N28" s="4">
        <v>2132.0300000000002</v>
      </c>
    </row>
    <row r="29" spans="1:14">
      <c r="A29" s="2">
        <v>42514</v>
      </c>
      <c r="B29" s="1" t="s">
        <v>29</v>
      </c>
      <c r="C29" s="4"/>
      <c r="D29" s="4"/>
      <c r="E29" s="4">
        <v>135</v>
      </c>
      <c r="F29" s="4"/>
      <c r="G29" s="4"/>
      <c r="H29" s="4"/>
      <c r="I29" s="4">
        <v>135</v>
      </c>
      <c r="J29" s="4">
        <v>-3.65</v>
      </c>
      <c r="K29" s="4">
        <v>131.35</v>
      </c>
      <c r="M29" s="1" t="s">
        <v>30</v>
      </c>
      <c r="N29" s="4">
        <v>2263.38</v>
      </c>
    </row>
    <row r="30" spans="1:14">
      <c r="A30" s="2">
        <v>42514</v>
      </c>
      <c r="B30" s="1" t="s">
        <v>19</v>
      </c>
      <c r="C30" s="4">
        <v>150</v>
      </c>
      <c r="D30" s="4"/>
      <c r="E30" s="4"/>
      <c r="F30" s="4"/>
      <c r="G30" s="4"/>
      <c r="H30" s="4"/>
      <c r="I30" s="4">
        <v>150</v>
      </c>
      <c r="J30" s="4">
        <v>-4.05</v>
      </c>
      <c r="K30" s="4">
        <v>145.94999999999999</v>
      </c>
      <c r="M30" s="1" t="s">
        <v>20</v>
      </c>
      <c r="N30" s="4">
        <v>2409.33</v>
      </c>
    </row>
    <row r="31" spans="1:14">
      <c r="A31" s="2">
        <v>42514</v>
      </c>
      <c r="B31" s="1" t="s">
        <v>31</v>
      </c>
      <c r="C31" s="4"/>
      <c r="D31" s="4">
        <v>400</v>
      </c>
      <c r="E31" s="4"/>
      <c r="F31" s="4">
        <v>445</v>
      </c>
      <c r="G31" s="4"/>
      <c r="H31" s="4"/>
      <c r="I31" s="4">
        <v>845</v>
      </c>
      <c r="J31" s="4">
        <v>-22.82</v>
      </c>
      <c r="K31" s="4">
        <v>822.18</v>
      </c>
      <c r="M31" s="1" t="s">
        <v>23</v>
      </c>
      <c r="N31" s="9">
        <v>3231.51</v>
      </c>
    </row>
    <row r="32" spans="1:14" s="23" customFormat="1" ht="24" thickBot="1">
      <c r="A32" s="39" t="s">
        <v>50</v>
      </c>
      <c r="B32" s="47">
        <v>42491</v>
      </c>
      <c r="C32" s="40">
        <f>SUM(C23:C31)</f>
        <v>505</v>
      </c>
      <c r="D32" s="40">
        <f>SUM(D23:D31)</f>
        <v>1400</v>
      </c>
      <c r="E32" s="40">
        <f>SUM(E23:E31)</f>
        <v>135</v>
      </c>
      <c r="F32" s="40">
        <f>SUM(F23:F31)</f>
        <v>495</v>
      </c>
      <c r="G32" s="40">
        <f>SUM(G23:G31)</f>
        <v>2</v>
      </c>
      <c r="H32" s="40">
        <v>-464.7</v>
      </c>
      <c r="I32" s="41">
        <f>SUM(I23:I31)</f>
        <v>2072.3000000000002</v>
      </c>
      <c r="J32" s="41">
        <f>SUM(J23:J31)</f>
        <v>-76.81</v>
      </c>
      <c r="K32" s="42">
        <f>SUM(K23:K31)</f>
        <v>1995.49</v>
      </c>
      <c r="L32" s="43">
        <f>I32+J32-K32</f>
        <v>0</v>
      </c>
    </row>
    <row r="33" spans="1:14" ht="24" thickTop="1">
      <c r="G33" s="5"/>
      <c r="H33" s="5"/>
      <c r="I33" s="5"/>
    </row>
    <row r="34" spans="1:14">
      <c r="A34" s="1" t="s">
        <v>1</v>
      </c>
    </row>
    <row r="35" spans="1:14">
      <c r="A35" s="1" t="s">
        <v>2</v>
      </c>
    </row>
    <row r="36" spans="1:14" s="23" customFormat="1" ht="42" customHeight="1">
      <c r="A36" s="3" t="s">
        <v>3</v>
      </c>
      <c r="B36" s="3" t="s">
        <v>4</v>
      </c>
      <c r="C36" s="3" t="s">
        <v>44</v>
      </c>
      <c r="D36" s="3" t="s">
        <v>45</v>
      </c>
      <c r="E36" s="3" t="s">
        <v>46</v>
      </c>
      <c r="F36" s="14" t="s">
        <v>60</v>
      </c>
      <c r="G36" s="3" t="s">
        <v>48</v>
      </c>
      <c r="H36" s="3" t="s">
        <v>59</v>
      </c>
      <c r="I36" s="3" t="s">
        <v>5</v>
      </c>
      <c r="J36" s="3" t="s">
        <v>6</v>
      </c>
      <c r="K36" s="3" t="s">
        <v>7</v>
      </c>
      <c r="L36" s="3" t="s">
        <v>8</v>
      </c>
      <c r="M36" s="23" t="s">
        <v>9</v>
      </c>
      <c r="N36" s="23" t="s">
        <v>10</v>
      </c>
    </row>
    <row r="37" spans="1:14">
      <c r="A37" s="2">
        <v>42534</v>
      </c>
      <c r="B37" s="24" t="s">
        <v>61</v>
      </c>
      <c r="C37" s="4"/>
      <c r="D37" s="4"/>
      <c r="E37" s="4"/>
      <c r="F37" s="4">
        <v>75</v>
      </c>
      <c r="G37" s="4"/>
      <c r="H37" s="4"/>
      <c r="I37" s="4">
        <v>75</v>
      </c>
      <c r="J37" s="4">
        <v>-2.78</v>
      </c>
      <c r="K37" s="4">
        <v>72.22</v>
      </c>
      <c r="M37" s="1" t="s">
        <v>32</v>
      </c>
      <c r="N37" s="4">
        <v>3303.73</v>
      </c>
    </row>
    <row r="38" spans="1:14">
      <c r="A38" s="2"/>
      <c r="B38" s="17" t="s">
        <v>62</v>
      </c>
      <c r="C38" s="4"/>
      <c r="D38" s="4"/>
      <c r="E38" s="4"/>
      <c r="F38" s="4"/>
      <c r="G38" s="4"/>
      <c r="H38" s="4">
        <v>464.7</v>
      </c>
      <c r="I38" s="4">
        <v>464.7</v>
      </c>
      <c r="J38" s="4">
        <v>0</v>
      </c>
      <c r="K38" s="4">
        <v>464.7</v>
      </c>
      <c r="N38" s="4">
        <v>4352.2299999999996</v>
      </c>
    </row>
    <row r="39" spans="1:14">
      <c r="A39" s="2">
        <v>42535</v>
      </c>
      <c r="B39" s="24" t="s">
        <v>63</v>
      </c>
      <c r="C39" s="4"/>
      <c r="D39" s="4">
        <v>600</v>
      </c>
      <c r="E39" s="4"/>
      <c r="F39" s="4"/>
      <c r="G39" s="4"/>
      <c r="H39" s="4"/>
      <c r="I39" s="4">
        <v>600</v>
      </c>
      <c r="J39" s="4">
        <v>-16.2</v>
      </c>
      <c r="K39" s="4">
        <f>I39+J39</f>
        <v>583.79999999999995</v>
      </c>
      <c r="N39" s="4"/>
    </row>
    <row r="40" spans="1:14">
      <c r="A40" s="2">
        <v>42544</v>
      </c>
      <c r="B40" s="1" t="s">
        <v>64</v>
      </c>
      <c r="C40" s="13"/>
      <c r="D40" s="4"/>
      <c r="E40" s="4"/>
      <c r="F40" s="4">
        <v>225</v>
      </c>
      <c r="G40" s="4"/>
      <c r="H40" s="4"/>
      <c r="I40" s="4">
        <v>225</v>
      </c>
      <c r="J40" s="4">
        <v>-6.08</v>
      </c>
      <c r="K40" s="4">
        <v>218.92</v>
      </c>
      <c r="M40" s="1" t="s">
        <v>33</v>
      </c>
      <c r="N40" s="4">
        <v>4571.1499999999996</v>
      </c>
    </row>
    <row r="41" spans="1:14">
      <c r="A41" s="2">
        <v>42544</v>
      </c>
      <c r="B41" s="1" t="s">
        <v>65</v>
      </c>
      <c r="C41" s="4">
        <v>150</v>
      </c>
      <c r="D41" s="4"/>
      <c r="E41" s="4"/>
      <c r="F41" s="4"/>
      <c r="G41" s="4"/>
      <c r="H41" s="4"/>
      <c r="I41" s="4">
        <v>150</v>
      </c>
      <c r="J41" s="4">
        <v>-4.05</v>
      </c>
      <c r="K41" s="4">
        <v>145.94999999999999</v>
      </c>
      <c r="M41" s="1" t="s">
        <v>34</v>
      </c>
      <c r="N41" s="4">
        <v>4717.1000000000004</v>
      </c>
    </row>
    <row r="42" spans="1:14">
      <c r="A42" s="2">
        <v>42549</v>
      </c>
      <c r="B42" s="1" t="s">
        <v>66</v>
      </c>
      <c r="C42" s="4">
        <v>769.5</v>
      </c>
      <c r="D42" s="4"/>
      <c r="E42" s="4"/>
      <c r="F42" s="4"/>
      <c r="G42" s="4"/>
      <c r="H42" s="4"/>
      <c r="I42" s="4">
        <v>769.5</v>
      </c>
      <c r="J42" s="4">
        <v>-20.78</v>
      </c>
      <c r="K42" s="4">
        <v>748.72</v>
      </c>
      <c r="M42" s="1" t="s">
        <v>35</v>
      </c>
      <c r="N42" s="9">
        <v>5465.82</v>
      </c>
    </row>
    <row r="43" spans="1:14" s="38" customFormat="1" ht="24" thickBot="1">
      <c r="A43" s="32" t="s">
        <v>50</v>
      </c>
      <c r="B43" s="46">
        <v>42522</v>
      </c>
      <c r="C43" s="34">
        <f>SUM(C37:C42)</f>
        <v>919.5</v>
      </c>
      <c r="D43" s="34">
        <f>SUM(D37:D42)</f>
        <v>600</v>
      </c>
      <c r="E43" s="34"/>
      <c r="F43" s="34">
        <f>SUM(F37:F42)</f>
        <v>300</v>
      </c>
      <c r="G43" s="34"/>
      <c r="H43" s="34">
        <f>SUM(H37:H42)</f>
        <v>464.7</v>
      </c>
      <c r="I43" s="35">
        <f>SUM(I37:I42)</f>
        <v>2284.1999999999998</v>
      </c>
      <c r="J43" s="35">
        <f>SUM(J37:J42)</f>
        <v>-49.89</v>
      </c>
      <c r="K43" s="36">
        <f>SUM(K37:K42)</f>
        <v>2234.31</v>
      </c>
      <c r="L43" s="37">
        <f>I43+J43-K43</f>
        <v>0</v>
      </c>
    </row>
    <row r="44" spans="1:14" ht="24" thickTop="1">
      <c r="H44" s="5"/>
    </row>
    <row r="46" spans="1:14">
      <c r="A46" s="1" t="s">
        <v>1</v>
      </c>
    </row>
    <row r="47" spans="1:14">
      <c r="A47" s="1" t="s">
        <v>2</v>
      </c>
    </row>
    <row r="48" spans="1:14">
      <c r="A48" s="19" t="s">
        <v>3</v>
      </c>
      <c r="B48" s="19" t="s">
        <v>4</v>
      </c>
      <c r="C48" s="19" t="s">
        <v>44</v>
      </c>
      <c r="D48" s="19" t="s">
        <v>45</v>
      </c>
      <c r="E48" s="19" t="s">
        <v>46</v>
      </c>
      <c r="F48" s="19" t="s">
        <v>72</v>
      </c>
      <c r="G48" s="19" t="s">
        <v>48</v>
      </c>
      <c r="H48" s="19" t="s">
        <v>59</v>
      </c>
      <c r="I48" s="19" t="s">
        <v>5</v>
      </c>
      <c r="J48" s="19" t="s">
        <v>6</v>
      </c>
      <c r="K48" s="19" t="s">
        <v>7</v>
      </c>
      <c r="L48" s="19" t="s">
        <v>8</v>
      </c>
      <c r="M48" s="1" t="s">
        <v>9</v>
      </c>
      <c r="N48" s="1" t="s">
        <v>10</v>
      </c>
    </row>
    <row r="49" spans="1:15">
      <c r="A49" s="2">
        <v>42552</v>
      </c>
      <c r="B49" s="1" t="s">
        <v>67</v>
      </c>
      <c r="C49" s="4"/>
      <c r="D49" s="4"/>
      <c r="E49" s="4"/>
      <c r="F49" s="4">
        <v>440</v>
      </c>
      <c r="G49" s="4"/>
      <c r="H49" s="4"/>
      <c r="I49" s="4">
        <v>440</v>
      </c>
      <c r="J49" s="4">
        <v>-11.88</v>
      </c>
      <c r="K49" s="4">
        <v>428.12</v>
      </c>
      <c r="L49" s="5"/>
      <c r="M49" s="1" t="s">
        <v>36</v>
      </c>
      <c r="N49" s="4">
        <v>5893.94</v>
      </c>
    </row>
    <row r="50" spans="1:15">
      <c r="A50" s="2">
        <v>42553</v>
      </c>
      <c r="B50" s="1" t="s">
        <v>68</v>
      </c>
      <c r="C50" s="4">
        <v>405</v>
      </c>
      <c r="D50" s="4"/>
      <c r="E50" s="4"/>
      <c r="F50" s="4"/>
      <c r="G50" s="4"/>
      <c r="H50" s="4"/>
      <c r="I50" s="4">
        <v>405</v>
      </c>
      <c r="J50" s="4">
        <v>-10.94</v>
      </c>
      <c r="K50" s="4">
        <v>394.06</v>
      </c>
      <c r="L50" s="5"/>
      <c r="M50" s="1" t="s">
        <v>37</v>
      </c>
      <c r="N50" s="4">
        <v>6288</v>
      </c>
    </row>
    <row r="51" spans="1:15">
      <c r="A51" s="2">
        <v>42555</v>
      </c>
      <c r="B51" s="1" t="s">
        <v>38</v>
      </c>
      <c r="C51" s="4"/>
      <c r="D51" s="4"/>
      <c r="E51" s="4"/>
      <c r="F51" s="4">
        <v>50</v>
      </c>
      <c r="G51" s="4"/>
      <c r="H51" s="4"/>
      <c r="I51" s="4">
        <v>50</v>
      </c>
      <c r="J51" s="4">
        <v>-1.75</v>
      </c>
      <c r="K51" s="4">
        <v>48.25</v>
      </c>
      <c r="L51" s="5"/>
      <c r="M51" s="1" t="s">
        <v>39</v>
      </c>
      <c r="N51" s="4">
        <v>6336.25</v>
      </c>
    </row>
    <row r="52" spans="1:15">
      <c r="A52" s="2">
        <v>42556</v>
      </c>
      <c r="B52" s="1" t="s">
        <v>69</v>
      </c>
      <c r="C52" s="13"/>
      <c r="D52" s="4"/>
      <c r="E52" s="4"/>
      <c r="F52" s="4">
        <v>50</v>
      </c>
      <c r="G52" s="4"/>
      <c r="H52" s="4"/>
      <c r="I52" s="4">
        <v>50</v>
      </c>
      <c r="J52" s="4">
        <v>-1.35</v>
      </c>
      <c r="K52" s="4">
        <v>48.65</v>
      </c>
      <c r="M52" s="1" t="s">
        <v>40</v>
      </c>
      <c r="N52" s="4">
        <v>6384.9</v>
      </c>
    </row>
    <row r="53" spans="1:15">
      <c r="A53" s="2">
        <v>42557</v>
      </c>
      <c r="B53" s="1" t="s">
        <v>70</v>
      </c>
      <c r="C53" s="4"/>
      <c r="D53" s="4"/>
      <c r="E53" s="4"/>
      <c r="F53" s="4">
        <v>445</v>
      </c>
      <c r="G53" s="4"/>
      <c r="H53" s="4"/>
      <c r="I53" s="4">
        <v>445</v>
      </c>
      <c r="J53" s="4">
        <v>-12.02</v>
      </c>
      <c r="K53" s="4">
        <v>432.98</v>
      </c>
      <c r="L53" s="5"/>
      <c r="M53" s="1" t="s">
        <v>41</v>
      </c>
      <c r="N53" s="4">
        <v>6817.88</v>
      </c>
    </row>
    <row r="54" spans="1:15">
      <c r="A54" s="2">
        <v>42559</v>
      </c>
      <c r="B54" s="1" t="s">
        <v>71</v>
      </c>
      <c r="C54" s="4"/>
      <c r="D54" s="4"/>
      <c r="E54" s="4"/>
      <c r="F54" s="4">
        <v>500</v>
      </c>
      <c r="G54" s="4"/>
      <c r="H54" s="4"/>
      <c r="I54" s="4">
        <v>500</v>
      </c>
      <c r="J54" s="4">
        <v>-13.5</v>
      </c>
      <c r="K54" s="4">
        <v>486.5</v>
      </c>
      <c r="L54" s="5"/>
      <c r="M54" s="1" t="s">
        <v>36</v>
      </c>
      <c r="N54" s="4">
        <v>7304.38</v>
      </c>
    </row>
    <row r="55" spans="1:15">
      <c r="A55" s="2">
        <v>42563</v>
      </c>
      <c r="B55" s="27" t="s">
        <v>73</v>
      </c>
      <c r="C55" s="4"/>
      <c r="D55" s="4"/>
      <c r="E55" s="4"/>
      <c r="F55" s="4">
        <v>75</v>
      </c>
      <c r="G55" s="4"/>
      <c r="H55" s="4"/>
      <c r="I55" s="4">
        <v>75</v>
      </c>
      <c r="J55" s="4">
        <v>-2.0299999999999998</v>
      </c>
      <c r="K55" s="4">
        <v>72.97</v>
      </c>
      <c r="L55" s="5"/>
      <c r="M55" s="1" t="s">
        <v>42</v>
      </c>
      <c r="N55" s="4">
        <v>7377.35</v>
      </c>
    </row>
    <row r="56" spans="1:15">
      <c r="A56" s="2">
        <v>42563</v>
      </c>
      <c r="B56" s="1" t="s">
        <v>74</v>
      </c>
      <c r="C56" s="4"/>
      <c r="D56" s="4">
        <v>100</v>
      </c>
      <c r="E56" s="4"/>
      <c r="F56" s="4"/>
      <c r="G56" s="4"/>
      <c r="H56" s="4"/>
      <c r="I56" s="4">
        <v>100</v>
      </c>
      <c r="J56" s="4">
        <v>-2.7</v>
      </c>
      <c r="K56" s="4">
        <v>97.3</v>
      </c>
      <c r="L56" s="5"/>
      <c r="M56" s="1" t="s">
        <v>23</v>
      </c>
      <c r="N56" s="4">
        <v>7474.65</v>
      </c>
    </row>
    <row r="57" spans="1:15">
      <c r="A57" s="2">
        <v>42565</v>
      </c>
      <c r="B57" s="1" t="s">
        <v>75</v>
      </c>
      <c r="C57" s="4"/>
      <c r="D57" s="4"/>
      <c r="E57" s="4"/>
      <c r="F57" s="4">
        <v>275</v>
      </c>
      <c r="G57" s="4"/>
      <c r="H57" s="4"/>
      <c r="I57" s="4">
        <v>275</v>
      </c>
      <c r="J57" s="4">
        <v>-7.43</v>
      </c>
      <c r="K57" s="4">
        <v>267.57</v>
      </c>
      <c r="L57" s="5"/>
      <c r="M57" s="1" t="s">
        <v>43</v>
      </c>
      <c r="N57" s="4">
        <v>7742.22</v>
      </c>
    </row>
    <row r="58" spans="1:15">
      <c r="A58" s="2">
        <v>42566</v>
      </c>
      <c r="B58" s="1" t="s">
        <v>67</v>
      </c>
      <c r="C58" s="4"/>
      <c r="D58" s="4"/>
      <c r="E58" s="4"/>
      <c r="F58" s="4">
        <v>522.5</v>
      </c>
      <c r="G58" s="4"/>
      <c r="H58" s="4"/>
      <c r="I58" s="4">
        <v>522.5</v>
      </c>
      <c r="J58" s="4">
        <v>-14.11</v>
      </c>
      <c r="K58" s="4">
        <f>I58+J58</f>
        <v>508.39</v>
      </c>
      <c r="L58" s="5"/>
      <c r="M58" s="1" t="s">
        <v>76</v>
      </c>
      <c r="N58" s="4">
        <f>N57+K58</f>
        <v>8250.61</v>
      </c>
    </row>
    <row r="59" spans="1:15">
      <c r="A59" s="2">
        <v>42569</v>
      </c>
      <c r="B59" s="1" t="s">
        <v>77</v>
      </c>
      <c r="C59" s="4"/>
      <c r="D59" s="4"/>
      <c r="E59" s="4"/>
      <c r="F59" s="4">
        <v>75</v>
      </c>
      <c r="G59" s="4"/>
      <c r="H59" s="4"/>
      <c r="I59" s="28">
        <v>75</v>
      </c>
      <c r="J59" s="28">
        <v>-2.0299999999999998</v>
      </c>
      <c r="K59" s="28">
        <v>72.97</v>
      </c>
      <c r="L59" s="5"/>
      <c r="M59" s="1" t="s">
        <v>42</v>
      </c>
      <c r="N59" s="4">
        <v>8323.58</v>
      </c>
    </row>
    <row r="60" spans="1:15">
      <c r="A60" s="2">
        <v>42570</v>
      </c>
      <c r="B60" s="27" t="s">
        <v>78</v>
      </c>
      <c r="C60" s="4"/>
      <c r="D60" s="4">
        <v>100</v>
      </c>
      <c r="E60" s="4"/>
      <c r="F60" s="4"/>
      <c r="G60" s="4"/>
      <c r="H60" s="4"/>
      <c r="I60" s="28">
        <v>100</v>
      </c>
      <c r="J60" s="28">
        <v>-2.7</v>
      </c>
      <c r="K60" s="28">
        <v>97.3</v>
      </c>
      <c r="L60" s="5"/>
      <c r="M60" s="1" t="s">
        <v>25</v>
      </c>
      <c r="N60" s="4">
        <v>8420.8799999999992</v>
      </c>
    </row>
    <row r="61" spans="1:15">
      <c r="A61" s="2">
        <v>42570</v>
      </c>
      <c r="B61" s="27" t="s">
        <v>79</v>
      </c>
      <c r="C61" s="4"/>
      <c r="D61" s="4"/>
      <c r="E61" s="4"/>
      <c r="F61" s="4">
        <v>247.5</v>
      </c>
      <c r="G61" s="4"/>
      <c r="H61" s="4"/>
      <c r="I61" s="28">
        <v>247.5</v>
      </c>
      <c r="J61" s="28">
        <v>-6.68</v>
      </c>
      <c r="K61" s="28">
        <f t="shared" ref="K61:K67" si="0">I61+J61</f>
        <v>240.82</v>
      </c>
      <c r="L61" s="5"/>
      <c r="M61" s="1" t="s">
        <v>43</v>
      </c>
      <c r="N61" s="4">
        <v>8661.7000000000007</v>
      </c>
      <c r="O61" s="5">
        <f>N60+K61-N61</f>
        <v>0</v>
      </c>
    </row>
    <row r="62" spans="1:15" customFormat="1">
      <c r="A62" s="2">
        <v>42576</v>
      </c>
      <c r="B62" s="1" t="s">
        <v>80</v>
      </c>
      <c r="F62" s="4">
        <v>165</v>
      </c>
      <c r="I62" s="4">
        <v>165</v>
      </c>
      <c r="J62" s="28">
        <v>-4.46</v>
      </c>
      <c r="K62" s="5">
        <f t="shared" si="0"/>
        <v>160.54</v>
      </c>
      <c r="L62" s="5"/>
      <c r="M62" s="1" t="s">
        <v>82</v>
      </c>
      <c r="N62" s="5">
        <f t="shared" ref="N62:N67" si="1">N61+K62</f>
        <v>8822.24</v>
      </c>
    </row>
    <row r="63" spans="1:15" customFormat="1">
      <c r="A63" s="2">
        <v>42576</v>
      </c>
      <c r="B63" s="1" t="s">
        <v>81</v>
      </c>
      <c r="F63" s="4">
        <v>75</v>
      </c>
      <c r="I63" s="4">
        <v>75</v>
      </c>
      <c r="J63" s="28">
        <v>-2.0299999999999998</v>
      </c>
      <c r="K63" s="5">
        <f t="shared" si="0"/>
        <v>72.97</v>
      </c>
      <c r="L63" s="5"/>
      <c r="M63" s="1" t="s">
        <v>85</v>
      </c>
      <c r="N63" s="5">
        <f t="shared" si="1"/>
        <v>8895.2099999999991</v>
      </c>
    </row>
    <row r="64" spans="1:15" customFormat="1">
      <c r="A64" s="2">
        <v>42576</v>
      </c>
      <c r="B64" s="1" t="s">
        <v>83</v>
      </c>
      <c r="F64" s="4">
        <v>50</v>
      </c>
      <c r="I64" s="4">
        <v>50</v>
      </c>
      <c r="J64" s="28">
        <v>-1.75</v>
      </c>
      <c r="K64" s="5">
        <f t="shared" si="0"/>
        <v>48.25</v>
      </c>
      <c r="L64" s="5"/>
      <c r="M64" s="30" t="s">
        <v>84</v>
      </c>
      <c r="N64" s="5">
        <f t="shared" si="1"/>
        <v>8943.4599999999991</v>
      </c>
    </row>
    <row r="65" spans="1:15">
      <c r="A65" s="2">
        <v>42580</v>
      </c>
      <c r="B65" s="26" t="s">
        <v>86</v>
      </c>
      <c r="C65" s="4"/>
      <c r="D65" s="4"/>
      <c r="E65" s="4"/>
      <c r="F65" s="4">
        <v>50</v>
      </c>
      <c r="G65" s="4"/>
      <c r="H65" s="4"/>
      <c r="I65" s="28">
        <v>50</v>
      </c>
      <c r="J65" s="28">
        <v>-1.75</v>
      </c>
      <c r="K65" s="28">
        <f t="shared" si="0"/>
        <v>48.25</v>
      </c>
      <c r="L65" s="5"/>
      <c r="M65" s="31" t="s">
        <v>87</v>
      </c>
      <c r="N65" s="4">
        <f t="shared" si="1"/>
        <v>8991.7099999999991</v>
      </c>
    </row>
    <row r="66" spans="1:15">
      <c r="A66" s="2">
        <v>42581</v>
      </c>
      <c r="B66" s="26" t="s">
        <v>88</v>
      </c>
      <c r="C66" s="4">
        <v>1440</v>
      </c>
      <c r="D66" s="4"/>
      <c r="E66" s="4"/>
      <c r="F66" s="4"/>
      <c r="G66" s="4"/>
      <c r="H66" s="4"/>
      <c r="I66" s="28">
        <v>1440</v>
      </c>
      <c r="J66" s="28">
        <v>-38.880000000000003</v>
      </c>
      <c r="K66" s="28">
        <f t="shared" si="0"/>
        <v>1401.12</v>
      </c>
      <c r="L66" s="5"/>
      <c r="M66" s="1" t="s">
        <v>89</v>
      </c>
      <c r="N66" s="4">
        <f t="shared" si="1"/>
        <v>10392.83</v>
      </c>
    </row>
    <row r="67" spans="1:15">
      <c r="A67" s="2">
        <v>42581</v>
      </c>
      <c r="B67" s="26" t="s">
        <v>90</v>
      </c>
      <c r="C67" s="4">
        <v>405</v>
      </c>
      <c r="D67" s="4"/>
      <c r="E67" s="4"/>
      <c r="F67" s="4"/>
      <c r="G67" s="4"/>
      <c r="H67" s="4"/>
      <c r="I67" s="28">
        <v>405</v>
      </c>
      <c r="J67" s="28">
        <v>-10.94</v>
      </c>
      <c r="K67" s="28">
        <f t="shared" si="0"/>
        <v>394.06</v>
      </c>
      <c r="L67" s="5"/>
      <c r="M67" s="1" t="s">
        <v>91</v>
      </c>
      <c r="N67" s="4">
        <f t="shared" si="1"/>
        <v>10786.89</v>
      </c>
      <c r="O67" s="1" t="s">
        <v>92</v>
      </c>
    </row>
    <row r="68" spans="1:15">
      <c r="A68" s="2"/>
      <c r="C68" s="4"/>
      <c r="D68" s="4"/>
      <c r="E68" s="4"/>
      <c r="F68" s="4"/>
      <c r="G68" s="4"/>
      <c r="H68" s="4"/>
      <c r="I68" s="29"/>
      <c r="J68" s="29"/>
      <c r="K68" s="29"/>
      <c r="N68" s="4"/>
    </row>
    <row r="69" spans="1:15" s="38" customFormat="1" ht="24" thickBot="1">
      <c r="A69" s="32" t="s">
        <v>50</v>
      </c>
      <c r="B69" s="46">
        <v>42552</v>
      </c>
      <c r="C69" s="35">
        <f>SUM(C49:C68)</f>
        <v>2250</v>
      </c>
      <c r="D69" s="35">
        <f>SUM(D49:D68)</f>
        <v>200</v>
      </c>
      <c r="E69" s="33"/>
      <c r="F69" s="35">
        <f>SUM(F49:F68)</f>
        <v>3020</v>
      </c>
      <c r="G69" s="33"/>
      <c r="H69" s="33"/>
      <c r="I69" s="35">
        <f>SUM(I49:I68)</f>
        <v>5470</v>
      </c>
      <c r="J69" s="35">
        <f>SUM(J49:J68)</f>
        <v>-148.93</v>
      </c>
      <c r="K69" s="35">
        <f>SUM(K49:K68)</f>
        <v>5321.07</v>
      </c>
      <c r="L69" s="37">
        <f>I69+J69-K69</f>
        <v>0</v>
      </c>
    </row>
    <row r="70" spans="1:15" ht="24" thickTop="1">
      <c r="I70" s="5">
        <f>F69+D69+C69-I69</f>
        <v>0</v>
      </c>
    </row>
    <row r="72" spans="1:15">
      <c r="A72" s="1" t="s">
        <v>1</v>
      </c>
    </row>
    <row r="73" spans="1:15">
      <c r="A73" s="1" t="s">
        <v>2</v>
      </c>
    </row>
    <row r="74" spans="1:15" ht="31.5">
      <c r="A74" s="50" t="s">
        <v>2</v>
      </c>
      <c r="B74" s="73">
        <v>42583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5">
      <c r="A75" s="51" t="s">
        <v>3</v>
      </c>
      <c r="B75" s="51" t="s">
        <v>4</v>
      </c>
      <c r="C75" s="51" t="s">
        <v>44</v>
      </c>
      <c r="D75" s="51" t="s">
        <v>124</v>
      </c>
      <c r="E75" s="51" t="s">
        <v>46</v>
      </c>
      <c r="F75" s="51" t="s">
        <v>72</v>
      </c>
      <c r="G75" s="51" t="s">
        <v>103</v>
      </c>
      <c r="H75" s="62" t="s">
        <v>135</v>
      </c>
      <c r="I75" s="51" t="s">
        <v>5</v>
      </c>
      <c r="J75" s="51" t="s">
        <v>6</v>
      </c>
      <c r="K75" s="51" t="s">
        <v>7</v>
      </c>
      <c r="L75" s="51" t="s">
        <v>8</v>
      </c>
      <c r="M75" s="50" t="s">
        <v>9</v>
      </c>
      <c r="N75" s="50" t="s">
        <v>10</v>
      </c>
    </row>
    <row r="76" spans="1:15">
      <c r="A76" s="52">
        <v>42583</v>
      </c>
      <c r="B76" s="50" t="s">
        <v>125</v>
      </c>
      <c r="C76" s="53"/>
      <c r="D76" s="53"/>
      <c r="E76" s="53"/>
      <c r="F76" s="53">
        <v>75</v>
      </c>
      <c r="G76" s="53"/>
      <c r="H76" s="53"/>
      <c r="I76" s="53">
        <v>75</v>
      </c>
      <c r="J76" s="53">
        <v>-2.0299999999999998</v>
      </c>
      <c r="K76" s="53">
        <f>I76+J76</f>
        <v>72.97</v>
      </c>
      <c r="L76" s="50"/>
      <c r="M76" s="45" t="s">
        <v>93</v>
      </c>
      <c r="N76" s="53">
        <v>10859.86</v>
      </c>
    </row>
    <row r="77" spans="1:15">
      <c r="A77" s="52">
        <v>42583</v>
      </c>
      <c r="B77" s="26" t="s">
        <v>95</v>
      </c>
      <c r="C77" s="53"/>
      <c r="D77" s="53"/>
      <c r="E77" s="53"/>
      <c r="F77" s="53">
        <v>225</v>
      </c>
      <c r="G77" s="53"/>
      <c r="H77" s="53"/>
      <c r="I77" s="53">
        <v>225</v>
      </c>
      <c r="J77" s="53">
        <v>-6.08</v>
      </c>
      <c r="K77" s="53">
        <f t="shared" ref="K77:K96" si="2">I77+J77</f>
        <v>218.92</v>
      </c>
      <c r="L77" s="50"/>
      <c r="M77" s="45" t="s">
        <v>94</v>
      </c>
      <c r="N77" s="53">
        <v>11078.78</v>
      </c>
    </row>
    <row r="78" spans="1:15">
      <c r="A78" s="52">
        <v>42584</v>
      </c>
      <c r="B78" s="13" t="s">
        <v>97</v>
      </c>
      <c r="C78" s="53"/>
      <c r="D78" s="53"/>
      <c r="E78" s="53"/>
      <c r="F78" s="53">
        <v>220</v>
      </c>
      <c r="G78" s="53"/>
      <c r="H78" s="53"/>
      <c r="I78" s="53">
        <v>220</v>
      </c>
      <c r="J78" s="53">
        <v>-5.94</v>
      </c>
      <c r="K78" s="53">
        <f t="shared" si="2"/>
        <v>214.06</v>
      </c>
      <c r="L78" s="50"/>
      <c r="M78" s="45" t="s">
        <v>96</v>
      </c>
      <c r="N78" s="53">
        <v>11292.84</v>
      </c>
    </row>
    <row r="79" spans="1:15">
      <c r="A79" s="52">
        <v>42586</v>
      </c>
      <c r="B79" s="13" t="s">
        <v>99</v>
      </c>
      <c r="C79" s="53">
        <v>150</v>
      </c>
      <c r="D79" s="53"/>
      <c r="E79" s="53"/>
      <c r="F79" s="53"/>
      <c r="G79" s="53"/>
      <c r="H79" s="53"/>
      <c r="I79" s="53">
        <v>150</v>
      </c>
      <c r="J79" s="53">
        <v>-4.05</v>
      </c>
      <c r="K79" s="53">
        <f t="shared" si="2"/>
        <v>145.94999999999999</v>
      </c>
      <c r="L79" s="50"/>
      <c r="M79" s="48" t="s">
        <v>98</v>
      </c>
      <c r="N79" s="53">
        <v>11438.79</v>
      </c>
    </row>
    <row r="80" spans="1:15">
      <c r="A80" s="52">
        <v>42587</v>
      </c>
      <c r="B80" s="13" t="s">
        <v>101</v>
      </c>
      <c r="C80" s="53">
        <v>150</v>
      </c>
      <c r="D80" s="53"/>
      <c r="E80" s="53"/>
      <c r="F80" s="53"/>
      <c r="G80" s="53"/>
      <c r="H80" s="53"/>
      <c r="I80" s="53">
        <v>150</v>
      </c>
      <c r="J80" s="53">
        <v>-4.05</v>
      </c>
      <c r="K80" s="53">
        <f t="shared" si="2"/>
        <v>145.94999999999999</v>
      </c>
      <c r="L80" s="50"/>
      <c r="M80" s="48" t="s">
        <v>100</v>
      </c>
      <c r="N80" s="53">
        <v>11584.74</v>
      </c>
    </row>
    <row r="81" spans="1:14">
      <c r="A81" s="52">
        <v>42587</v>
      </c>
      <c r="B81" s="13" t="s">
        <v>116</v>
      </c>
      <c r="C81" s="53"/>
      <c r="D81" s="53"/>
      <c r="E81" s="53"/>
      <c r="F81" s="53">
        <v>225</v>
      </c>
      <c r="G81" s="53"/>
      <c r="H81" s="53"/>
      <c r="I81" s="53">
        <v>225</v>
      </c>
      <c r="J81" s="53">
        <v>-8.0299999999999994</v>
      </c>
      <c r="K81" s="53">
        <f t="shared" si="2"/>
        <v>216.97</v>
      </c>
      <c r="L81" s="50"/>
      <c r="M81" s="45" t="s">
        <v>117</v>
      </c>
      <c r="N81" s="53">
        <v>11801.71</v>
      </c>
    </row>
    <row r="82" spans="1:14">
      <c r="A82" s="52">
        <v>42588</v>
      </c>
      <c r="B82" s="13" t="s">
        <v>115</v>
      </c>
      <c r="C82" s="53">
        <v>1440</v>
      </c>
      <c r="D82" s="53"/>
      <c r="E82" s="53"/>
      <c r="F82" s="53"/>
      <c r="G82" s="53"/>
      <c r="H82" s="53"/>
      <c r="I82" s="53">
        <v>1440</v>
      </c>
      <c r="J82" s="53">
        <v>-38.880000000000003</v>
      </c>
      <c r="K82" s="53">
        <f t="shared" si="2"/>
        <v>1401.12</v>
      </c>
      <c r="L82" s="50"/>
      <c r="M82" s="45" t="s">
        <v>114</v>
      </c>
      <c r="N82" s="53">
        <v>13202.83</v>
      </c>
    </row>
    <row r="83" spans="1:14">
      <c r="A83" s="52">
        <v>42588</v>
      </c>
      <c r="B83" s="13" t="s">
        <v>113</v>
      </c>
      <c r="C83" s="53">
        <v>135</v>
      </c>
      <c r="D83" s="53"/>
      <c r="E83" s="53"/>
      <c r="F83" s="53"/>
      <c r="G83" s="53"/>
      <c r="H83" s="53"/>
      <c r="I83" s="53">
        <v>135</v>
      </c>
      <c r="J83" s="53">
        <v>-3.65</v>
      </c>
      <c r="K83" s="53">
        <f t="shared" si="2"/>
        <v>131.35</v>
      </c>
      <c r="L83" s="50"/>
      <c r="M83" s="45" t="s">
        <v>112</v>
      </c>
      <c r="N83" s="53">
        <v>13334.18</v>
      </c>
    </row>
    <row r="84" spans="1:14">
      <c r="A84" s="52">
        <v>42589</v>
      </c>
      <c r="B84" s="50" t="s">
        <v>122</v>
      </c>
      <c r="C84" s="53"/>
      <c r="D84" s="53"/>
      <c r="E84" s="53"/>
      <c r="F84" s="53">
        <v>50</v>
      </c>
      <c r="G84" s="53"/>
      <c r="H84" s="53"/>
      <c r="I84" s="53">
        <v>50</v>
      </c>
      <c r="J84" s="53">
        <v>-1.75</v>
      </c>
      <c r="K84" s="53">
        <f t="shared" si="2"/>
        <v>48.25</v>
      </c>
      <c r="L84" s="50"/>
      <c r="M84" s="45" t="s">
        <v>86</v>
      </c>
      <c r="N84" s="53">
        <v>13382.43</v>
      </c>
    </row>
    <row r="85" spans="1:14">
      <c r="A85" s="52">
        <v>42590</v>
      </c>
      <c r="B85" s="13" t="s">
        <v>118</v>
      </c>
      <c r="C85" s="53"/>
      <c r="D85" s="53"/>
      <c r="E85" s="53"/>
      <c r="F85" s="53">
        <v>75</v>
      </c>
      <c r="G85" s="53"/>
      <c r="H85" s="53"/>
      <c r="I85" s="53">
        <v>75</v>
      </c>
      <c r="J85" s="53">
        <v>-2.0299999999999998</v>
      </c>
      <c r="K85" s="53">
        <f t="shared" si="2"/>
        <v>72.97</v>
      </c>
      <c r="L85" s="50"/>
      <c r="M85" s="45" t="s">
        <v>93</v>
      </c>
      <c r="N85" s="53">
        <v>13455.4</v>
      </c>
    </row>
    <row r="86" spans="1:14">
      <c r="A86" s="52">
        <v>42590</v>
      </c>
      <c r="B86" s="13" t="s">
        <v>123</v>
      </c>
      <c r="C86" s="53"/>
      <c r="D86" s="53"/>
      <c r="E86" s="53"/>
      <c r="F86" s="53">
        <v>275</v>
      </c>
      <c r="G86" s="53"/>
      <c r="H86" s="53"/>
      <c r="I86" s="53">
        <v>275</v>
      </c>
      <c r="J86" s="53">
        <v>-7.43</v>
      </c>
      <c r="K86" s="53">
        <f t="shared" si="2"/>
        <v>267.57</v>
      </c>
      <c r="L86" s="50"/>
      <c r="M86" s="45" t="s">
        <v>110</v>
      </c>
      <c r="N86" s="53">
        <v>13722.97</v>
      </c>
    </row>
    <row r="87" spans="1:14">
      <c r="A87" s="52">
        <v>42591</v>
      </c>
      <c r="B87" s="13" t="s">
        <v>119</v>
      </c>
      <c r="C87" s="53">
        <v>405</v>
      </c>
      <c r="D87" s="53"/>
      <c r="E87" s="53"/>
      <c r="F87" s="53"/>
      <c r="G87" s="53"/>
      <c r="H87" s="53"/>
      <c r="I87" s="53">
        <v>405</v>
      </c>
      <c r="J87" s="53">
        <v>-10.94</v>
      </c>
      <c r="K87" s="53">
        <f t="shared" si="2"/>
        <v>394.06</v>
      </c>
      <c r="L87" s="50"/>
      <c r="M87" s="45" t="s">
        <v>111</v>
      </c>
      <c r="N87" s="53">
        <v>14117.03</v>
      </c>
    </row>
    <row r="88" spans="1:14">
      <c r="A88" s="52">
        <v>42597</v>
      </c>
      <c r="B88" s="13" t="s">
        <v>120</v>
      </c>
      <c r="C88" s="53"/>
      <c r="D88" s="53"/>
      <c r="E88" s="53"/>
      <c r="F88" s="53">
        <v>275</v>
      </c>
      <c r="G88" s="53"/>
      <c r="H88" s="53"/>
      <c r="I88" s="53">
        <v>275</v>
      </c>
      <c r="J88" s="53">
        <v>-7.43</v>
      </c>
      <c r="K88" s="53">
        <f t="shared" si="2"/>
        <v>267.57</v>
      </c>
      <c r="L88" s="50"/>
      <c r="M88" s="45" t="s">
        <v>110</v>
      </c>
      <c r="N88" s="53">
        <v>14384.6</v>
      </c>
    </row>
    <row r="89" spans="1:14">
      <c r="A89" s="52">
        <v>42597</v>
      </c>
      <c r="B89" s="13" t="s">
        <v>121</v>
      </c>
      <c r="C89" s="53"/>
      <c r="D89" s="53"/>
      <c r="E89" s="53"/>
      <c r="F89" s="53">
        <v>550</v>
      </c>
      <c r="G89" s="53"/>
      <c r="H89" s="53"/>
      <c r="I89" s="53">
        <v>550</v>
      </c>
      <c r="J89" s="53">
        <v>-14.85</v>
      </c>
      <c r="K89" s="53">
        <f t="shared" si="2"/>
        <v>535.15</v>
      </c>
      <c r="L89" s="50"/>
      <c r="M89" s="45" t="s">
        <v>38</v>
      </c>
      <c r="N89" s="53">
        <v>14919.75</v>
      </c>
    </row>
    <row r="90" spans="1:14">
      <c r="A90" s="52">
        <v>42598</v>
      </c>
      <c r="B90" s="13" t="s">
        <v>109</v>
      </c>
      <c r="C90" s="53"/>
      <c r="D90" s="53"/>
      <c r="E90" s="53"/>
      <c r="F90" s="53">
        <v>75</v>
      </c>
      <c r="G90" s="53"/>
      <c r="H90" s="53"/>
      <c r="I90" s="53">
        <v>75</v>
      </c>
      <c r="J90" s="53">
        <v>-2.0299999999999998</v>
      </c>
      <c r="K90" s="53">
        <f t="shared" si="2"/>
        <v>72.97</v>
      </c>
      <c r="L90" s="50"/>
      <c r="M90" s="48" t="s">
        <v>108</v>
      </c>
      <c r="N90" s="53">
        <v>14992.72</v>
      </c>
    </row>
    <row r="91" spans="1:14">
      <c r="A91" s="52">
        <v>42598</v>
      </c>
      <c r="B91" s="13" t="s">
        <v>107</v>
      </c>
      <c r="C91" s="53"/>
      <c r="D91" s="53"/>
      <c r="E91" s="53">
        <v>285</v>
      </c>
      <c r="F91" s="53"/>
      <c r="G91" s="53"/>
      <c r="H91" s="53"/>
      <c r="I91" s="53">
        <v>285</v>
      </c>
      <c r="J91" s="53">
        <v>-7.7</v>
      </c>
      <c r="K91" s="53">
        <f t="shared" si="2"/>
        <v>277.3</v>
      </c>
      <c r="L91" s="50"/>
      <c r="M91" s="48" t="s">
        <v>106</v>
      </c>
      <c r="N91" s="53">
        <v>15270.02</v>
      </c>
    </row>
    <row r="92" spans="1:14">
      <c r="A92" s="52">
        <v>42598</v>
      </c>
      <c r="B92" s="13" t="s">
        <v>105</v>
      </c>
      <c r="C92" s="53"/>
      <c r="D92" s="53"/>
      <c r="E92" s="53"/>
      <c r="F92" s="53">
        <v>100</v>
      </c>
      <c r="G92" s="53"/>
      <c r="H92" s="53"/>
      <c r="I92" s="53">
        <v>100</v>
      </c>
      <c r="J92" s="53">
        <v>-2.7</v>
      </c>
      <c r="K92" s="53">
        <f t="shared" si="2"/>
        <v>97.3</v>
      </c>
      <c r="L92" s="50"/>
      <c r="M92" s="48" t="s">
        <v>94</v>
      </c>
      <c r="N92" s="53">
        <v>15367.32</v>
      </c>
    </row>
    <row r="93" spans="1:14" s="49" customFormat="1">
      <c r="A93" s="52">
        <v>42600</v>
      </c>
      <c r="B93" s="13" t="s">
        <v>104</v>
      </c>
      <c r="C93" s="53"/>
      <c r="D93" s="53">
        <v>450</v>
      </c>
      <c r="E93" s="53"/>
      <c r="F93" s="53"/>
      <c r="G93" s="53">
        <v>630</v>
      </c>
      <c r="H93" s="53"/>
      <c r="I93" s="53">
        <v>1080</v>
      </c>
      <c r="J93" s="53">
        <v>-29.16</v>
      </c>
      <c r="K93" s="53">
        <f t="shared" si="2"/>
        <v>1050.8399999999999</v>
      </c>
      <c r="L93" s="50"/>
      <c r="M93" s="48" t="s">
        <v>102</v>
      </c>
      <c r="N93" s="53">
        <v>16418.16</v>
      </c>
    </row>
    <row r="94" spans="1:14">
      <c r="A94" s="52">
        <v>42605</v>
      </c>
      <c r="B94" s="13" t="s">
        <v>131</v>
      </c>
      <c r="C94" s="53">
        <v>150</v>
      </c>
      <c r="D94" s="53"/>
      <c r="E94" s="53"/>
      <c r="F94" s="53"/>
      <c r="G94" s="53"/>
      <c r="H94" s="53"/>
      <c r="I94" s="53">
        <v>150</v>
      </c>
      <c r="J94" s="53">
        <v>-4.05</v>
      </c>
      <c r="K94" s="53">
        <f t="shared" si="2"/>
        <v>145.94999999999999</v>
      </c>
      <c r="L94" s="50"/>
      <c r="M94" s="48" t="s">
        <v>126</v>
      </c>
      <c r="N94" s="53">
        <f t="shared" ref="N94:N99" si="3">N93+K94</f>
        <v>16564.11</v>
      </c>
    </row>
    <row r="95" spans="1:14">
      <c r="A95" s="52">
        <v>42605</v>
      </c>
      <c r="B95" s="61" t="s">
        <v>132</v>
      </c>
      <c r="C95" s="53">
        <v>405</v>
      </c>
      <c r="D95" s="53"/>
      <c r="E95" s="53"/>
      <c r="F95" s="53"/>
      <c r="G95" s="53"/>
      <c r="H95" s="53"/>
      <c r="I95" s="60">
        <v>405</v>
      </c>
      <c r="J95" s="53">
        <v>-10.94</v>
      </c>
      <c r="K95" s="53">
        <f t="shared" si="2"/>
        <v>394.06</v>
      </c>
      <c r="L95" s="50"/>
      <c r="M95" s="48" t="s">
        <v>127</v>
      </c>
      <c r="N95" s="53">
        <f t="shared" si="3"/>
        <v>16958.169999999998</v>
      </c>
    </row>
    <row r="96" spans="1:14">
      <c r="A96" s="52">
        <v>42607</v>
      </c>
      <c r="B96" s="61" t="s">
        <v>133</v>
      </c>
      <c r="C96" s="53">
        <v>150</v>
      </c>
      <c r="D96" s="53"/>
      <c r="E96" s="53"/>
      <c r="F96" s="53"/>
      <c r="G96" s="53"/>
      <c r="H96" s="53"/>
      <c r="I96" s="53">
        <v>150</v>
      </c>
      <c r="J96" s="53">
        <v>-4.05</v>
      </c>
      <c r="K96" s="53">
        <f t="shared" si="2"/>
        <v>145.94999999999999</v>
      </c>
      <c r="L96" s="50"/>
      <c r="M96" s="48" t="s">
        <v>128</v>
      </c>
      <c r="N96" s="53">
        <f t="shared" si="3"/>
        <v>17104.12</v>
      </c>
    </row>
    <row r="97" spans="1:15">
      <c r="A97" s="64">
        <v>42609</v>
      </c>
      <c r="B97" s="65" t="s">
        <v>134</v>
      </c>
      <c r="C97" s="66">
        <v>410</v>
      </c>
      <c r="D97" s="66"/>
      <c r="E97" s="66"/>
      <c r="F97" s="66"/>
      <c r="G97" s="66"/>
      <c r="H97" s="66">
        <f>I97-C97</f>
        <v>480</v>
      </c>
      <c r="I97" s="67">
        <v>890</v>
      </c>
      <c r="J97" s="66">
        <v>-24.03</v>
      </c>
      <c r="K97" s="66">
        <f>I97+J97</f>
        <v>865.97</v>
      </c>
      <c r="L97" s="68"/>
      <c r="M97" s="69" t="s">
        <v>138</v>
      </c>
      <c r="N97" s="66">
        <f t="shared" si="3"/>
        <v>17970.09</v>
      </c>
    </row>
    <row r="98" spans="1:15">
      <c r="A98" s="64">
        <v>42609</v>
      </c>
      <c r="B98" s="71" t="s">
        <v>136</v>
      </c>
      <c r="C98" s="66">
        <v>405</v>
      </c>
      <c r="D98" s="66"/>
      <c r="E98" s="66"/>
      <c r="F98" s="66"/>
      <c r="G98" s="66"/>
      <c r="H98" s="66"/>
      <c r="I98" s="67">
        <v>405</v>
      </c>
      <c r="J98" s="66">
        <v>-10.94</v>
      </c>
      <c r="K98" s="66">
        <f>I98+J98</f>
        <v>394.06</v>
      </c>
      <c r="L98" s="68"/>
      <c r="M98" s="72" t="s">
        <v>129</v>
      </c>
      <c r="N98" s="66">
        <f t="shared" si="3"/>
        <v>18364.150000000001</v>
      </c>
    </row>
    <row r="99" spans="1:15">
      <c r="A99" s="64">
        <v>42610</v>
      </c>
      <c r="B99" s="71" t="s">
        <v>137</v>
      </c>
      <c r="C99" s="66">
        <v>405</v>
      </c>
      <c r="D99" s="66"/>
      <c r="E99" s="66"/>
      <c r="F99" s="66"/>
      <c r="G99" s="66"/>
      <c r="H99" s="66"/>
      <c r="I99" s="67">
        <v>405</v>
      </c>
      <c r="J99" s="66">
        <v>-10.94</v>
      </c>
      <c r="K99" s="66">
        <f>I99+J99</f>
        <v>394.06</v>
      </c>
      <c r="L99" s="68"/>
      <c r="M99" s="72" t="s">
        <v>130</v>
      </c>
      <c r="N99" s="66">
        <f t="shared" si="3"/>
        <v>18758.21</v>
      </c>
    </row>
    <row r="100" spans="1:15">
      <c r="A100" s="52"/>
      <c r="B100" s="13"/>
      <c r="C100" s="53"/>
      <c r="D100" s="53"/>
      <c r="E100" s="53"/>
      <c r="F100" s="53"/>
      <c r="G100" s="53"/>
      <c r="H100" s="53"/>
      <c r="I100" s="53"/>
      <c r="J100" s="53"/>
      <c r="K100" s="53"/>
      <c r="L100" s="50"/>
      <c r="M100" s="48"/>
      <c r="N100" s="53"/>
    </row>
    <row r="101" spans="1:15">
      <c r="A101" s="52"/>
      <c r="B101" s="13"/>
      <c r="C101" s="53"/>
      <c r="D101" s="53"/>
      <c r="E101" s="53"/>
      <c r="F101" s="53"/>
      <c r="G101" s="53"/>
      <c r="H101" s="53"/>
      <c r="I101" s="53"/>
      <c r="J101" s="53"/>
      <c r="K101" s="53"/>
      <c r="L101" s="50"/>
      <c r="M101" s="48"/>
      <c r="N101" s="53"/>
    </row>
    <row r="102" spans="1:15" ht="24" thickBot="1">
      <c r="A102" s="55"/>
      <c r="B102" s="54" t="s">
        <v>50</v>
      </c>
      <c r="C102" s="56">
        <f t="shared" ref="C102:K102" si="4">SUM(C76:C101)</f>
        <v>4205</v>
      </c>
      <c r="D102" s="56">
        <f t="shared" si="4"/>
        <v>450</v>
      </c>
      <c r="E102" s="56">
        <f t="shared" si="4"/>
        <v>285</v>
      </c>
      <c r="F102" s="56">
        <f t="shared" si="4"/>
        <v>2145</v>
      </c>
      <c r="G102" s="56">
        <f t="shared" si="4"/>
        <v>630</v>
      </c>
      <c r="H102" s="56">
        <f t="shared" si="4"/>
        <v>480</v>
      </c>
      <c r="I102" s="56">
        <f t="shared" si="4"/>
        <v>8195</v>
      </c>
      <c r="J102" s="56">
        <f t="shared" si="4"/>
        <v>-223.68</v>
      </c>
      <c r="K102" s="56">
        <f t="shared" si="4"/>
        <v>7971.32</v>
      </c>
      <c r="L102" s="57"/>
      <c r="M102" s="55"/>
      <c r="N102" s="55"/>
    </row>
    <row r="103" spans="1:15" ht="24" thickTop="1">
      <c r="A103" s="50"/>
      <c r="B103" s="50"/>
      <c r="C103" s="53"/>
      <c r="D103" s="53"/>
      <c r="E103" s="53"/>
      <c r="F103" s="53"/>
      <c r="G103" s="53"/>
      <c r="H103" s="53">
        <f>H102+G102+F102+E102+D102+C102-I102</f>
        <v>0</v>
      </c>
      <c r="I103" s="50"/>
      <c r="J103" s="50"/>
      <c r="K103" s="63">
        <f>I102+J102-K102</f>
        <v>0</v>
      </c>
      <c r="L103" s="50"/>
      <c r="M103" s="50"/>
      <c r="N103" s="50"/>
    </row>
    <row r="104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5">
      <c r="A105" s="50" t="s">
        <v>2</v>
      </c>
      <c r="B105" s="84">
        <v>42614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A106" s="51" t="s">
        <v>3</v>
      </c>
      <c r="B106" s="79" t="s">
        <v>4</v>
      </c>
      <c r="C106" s="51" t="s">
        <v>44</v>
      </c>
      <c r="D106" s="51" t="s">
        <v>124</v>
      </c>
      <c r="E106" s="51" t="s">
        <v>46</v>
      </c>
      <c r="F106" s="51" t="s">
        <v>72</v>
      </c>
      <c r="G106" s="51" t="s">
        <v>103</v>
      </c>
      <c r="H106" s="62" t="s">
        <v>135</v>
      </c>
      <c r="I106" s="51" t="s">
        <v>5</v>
      </c>
      <c r="J106" s="51" t="s">
        <v>6</v>
      </c>
      <c r="K106" s="51" t="s">
        <v>7</v>
      </c>
      <c r="L106" s="51" t="s">
        <v>8</v>
      </c>
      <c r="M106" s="50" t="s">
        <v>9</v>
      </c>
      <c r="N106" s="50" t="s">
        <v>10</v>
      </c>
      <c r="O106" s="50"/>
    </row>
    <row r="107" spans="1:15">
      <c r="A107" s="52">
        <v>42614</v>
      </c>
      <c r="B107" s="80" t="s">
        <v>139</v>
      </c>
      <c r="C107" s="53">
        <v>285</v>
      </c>
      <c r="D107" s="53"/>
      <c r="E107" s="53"/>
      <c r="F107" s="53"/>
      <c r="G107" s="53"/>
      <c r="H107" s="53"/>
      <c r="I107" s="53">
        <v>285</v>
      </c>
      <c r="J107" s="53">
        <v>7.7</v>
      </c>
      <c r="K107" s="53">
        <f t="shared" ref="K107:K116" si="5">I107-J107</f>
        <v>277.3</v>
      </c>
      <c r="L107" s="50"/>
      <c r="M107" s="45"/>
      <c r="N107" s="53">
        <f>'Aug '!N130+Sep!N125+Sep!K107</f>
        <v>0</v>
      </c>
      <c r="O107" s="50"/>
    </row>
    <row r="108" spans="1:15">
      <c r="A108" s="52">
        <v>42614</v>
      </c>
      <c r="B108" s="80" t="s">
        <v>139</v>
      </c>
      <c r="C108" s="53">
        <v>480</v>
      </c>
      <c r="D108" s="53"/>
      <c r="E108" s="53"/>
      <c r="F108" s="53"/>
      <c r="G108" s="53"/>
      <c r="H108" s="53"/>
      <c r="I108" s="53">
        <v>480</v>
      </c>
      <c r="J108" s="53">
        <v>12.96</v>
      </c>
      <c r="K108" s="53">
        <f t="shared" si="5"/>
        <v>467.04</v>
      </c>
      <c r="L108" s="50"/>
      <c r="M108" s="45"/>
      <c r="N108" s="53">
        <f t="shared" ref="N108:N116" si="6">N107+K108</f>
        <v>467.04</v>
      </c>
      <c r="O108" s="50"/>
    </row>
    <row r="109" spans="1:15">
      <c r="A109" s="52">
        <v>42620</v>
      </c>
      <c r="B109" s="81" t="s">
        <v>140</v>
      </c>
      <c r="C109" s="53"/>
      <c r="D109" s="53"/>
      <c r="E109" s="53">
        <v>500</v>
      </c>
      <c r="F109" s="53"/>
      <c r="G109" s="53"/>
      <c r="H109" s="53"/>
      <c r="I109" s="53">
        <v>500</v>
      </c>
      <c r="J109" s="53">
        <v>13.5</v>
      </c>
      <c r="K109" s="53">
        <f t="shared" si="5"/>
        <v>486.5</v>
      </c>
      <c r="L109" s="50"/>
      <c r="M109" s="45"/>
      <c r="N109" s="53">
        <f t="shared" si="6"/>
        <v>953.54</v>
      </c>
      <c r="O109" s="50"/>
    </row>
    <row r="110" spans="1:15">
      <c r="A110" s="52">
        <v>42621</v>
      </c>
      <c r="B110" s="81" t="s">
        <v>141</v>
      </c>
      <c r="C110" s="53">
        <v>150</v>
      </c>
      <c r="D110" s="53"/>
      <c r="E110" s="53"/>
      <c r="F110" s="53"/>
      <c r="G110" s="53"/>
      <c r="H110" s="53"/>
      <c r="I110" s="53">
        <v>150</v>
      </c>
      <c r="J110" s="53">
        <v>4.05</v>
      </c>
      <c r="K110" s="53">
        <f t="shared" si="5"/>
        <v>145.94999999999999</v>
      </c>
      <c r="L110" s="50"/>
      <c r="M110" s="48"/>
      <c r="N110" s="53">
        <f t="shared" si="6"/>
        <v>1099.49</v>
      </c>
      <c r="O110" s="50"/>
    </row>
    <row r="111" spans="1:15">
      <c r="A111" s="64">
        <v>42621</v>
      </c>
      <c r="B111" s="82" t="s">
        <v>142</v>
      </c>
      <c r="C111" s="66">
        <v>150</v>
      </c>
      <c r="D111" s="66"/>
      <c r="E111" s="66"/>
      <c r="F111" s="66"/>
      <c r="G111" s="66"/>
      <c r="H111" s="66">
        <v>175</v>
      </c>
      <c r="I111" s="66">
        <v>325</v>
      </c>
      <c r="J111" s="66">
        <v>8.7799999999999994</v>
      </c>
      <c r="K111" s="66">
        <f t="shared" si="5"/>
        <v>316.22000000000003</v>
      </c>
      <c r="L111" s="68"/>
      <c r="M111" s="72"/>
      <c r="N111" s="66">
        <f t="shared" si="6"/>
        <v>1415.71</v>
      </c>
      <c r="O111" s="68"/>
    </row>
    <row r="112" spans="1:15">
      <c r="A112" s="52">
        <v>42622</v>
      </c>
      <c r="B112" s="81" t="s">
        <v>143</v>
      </c>
      <c r="C112" s="53"/>
      <c r="D112" s="53"/>
      <c r="E112" s="53"/>
      <c r="F112" s="53"/>
      <c r="G112" s="53">
        <v>350</v>
      </c>
      <c r="H112" s="53"/>
      <c r="I112" s="53">
        <v>350</v>
      </c>
      <c r="J112" s="53">
        <v>9.4499999999999993</v>
      </c>
      <c r="K112" s="53">
        <f t="shared" si="5"/>
        <v>340.55</v>
      </c>
      <c r="L112" s="50"/>
      <c r="M112" s="45"/>
      <c r="N112" s="53">
        <f t="shared" si="6"/>
        <v>1756.26</v>
      </c>
      <c r="O112" s="50"/>
    </row>
    <row r="113" spans="1:15">
      <c r="A113" s="52">
        <v>42623</v>
      </c>
      <c r="B113" s="81" t="s">
        <v>144</v>
      </c>
      <c r="C113" s="53">
        <v>405</v>
      </c>
      <c r="D113" s="53"/>
      <c r="E113" s="53"/>
      <c r="F113" s="53"/>
      <c r="G113" s="53"/>
      <c r="H113" s="53"/>
      <c r="I113" s="53">
        <v>405</v>
      </c>
      <c r="J113" s="53">
        <v>10.94</v>
      </c>
      <c r="K113" s="53">
        <f t="shared" si="5"/>
        <v>394.06</v>
      </c>
      <c r="L113" s="50"/>
      <c r="M113" s="45"/>
      <c r="N113" s="53">
        <f t="shared" si="6"/>
        <v>2150.3200000000002</v>
      </c>
      <c r="O113" s="50"/>
    </row>
    <row r="114" spans="1:15">
      <c r="A114" s="52">
        <v>42623</v>
      </c>
      <c r="B114" s="81" t="s">
        <v>145</v>
      </c>
      <c r="C114" s="53"/>
      <c r="D114" s="53"/>
      <c r="E114" s="53">
        <v>500</v>
      </c>
      <c r="F114" s="53"/>
      <c r="G114" s="53"/>
      <c r="H114" s="53"/>
      <c r="I114" s="53">
        <v>500</v>
      </c>
      <c r="J114" s="53">
        <v>13.5</v>
      </c>
      <c r="K114" s="53">
        <f t="shared" si="5"/>
        <v>486.5</v>
      </c>
      <c r="L114" s="50"/>
      <c r="M114" s="45"/>
      <c r="N114" s="53">
        <f t="shared" si="6"/>
        <v>2636.82</v>
      </c>
      <c r="O114" s="50"/>
    </row>
    <row r="115" spans="1:15">
      <c r="A115" s="52">
        <v>42627</v>
      </c>
      <c r="B115" s="81" t="s">
        <v>146</v>
      </c>
      <c r="C115" s="53"/>
      <c r="D115" s="53"/>
      <c r="E115" s="53">
        <v>500</v>
      </c>
      <c r="F115" s="53"/>
      <c r="G115" s="53"/>
      <c r="H115" s="53"/>
      <c r="I115" s="53">
        <v>500</v>
      </c>
      <c r="J115" s="53">
        <v>13.5</v>
      </c>
      <c r="K115" s="53">
        <f t="shared" si="5"/>
        <v>486.5</v>
      </c>
      <c r="L115" s="50"/>
      <c r="M115" s="45"/>
      <c r="N115" s="53">
        <f t="shared" si="6"/>
        <v>3123.32</v>
      </c>
      <c r="O115" s="50"/>
    </row>
    <row r="116" spans="1:15">
      <c r="A116" s="64">
        <v>42627</v>
      </c>
      <c r="B116" s="82" t="s">
        <v>147</v>
      </c>
      <c r="C116" s="66">
        <v>1400</v>
      </c>
      <c r="D116" s="66"/>
      <c r="E116" s="66"/>
      <c r="F116" s="66"/>
      <c r="G116" s="66"/>
      <c r="H116" s="66"/>
      <c r="I116" s="66">
        <v>1400</v>
      </c>
      <c r="J116" s="66">
        <v>37.799999999999997</v>
      </c>
      <c r="K116" s="66">
        <f t="shared" si="5"/>
        <v>1362.2</v>
      </c>
      <c r="L116" s="68"/>
      <c r="M116" s="75"/>
      <c r="N116" s="66">
        <f t="shared" si="6"/>
        <v>4485.5200000000004</v>
      </c>
      <c r="O116" s="68"/>
    </row>
    <row r="117" spans="1:15">
      <c r="A117" s="52">
        <v>42630</v>
      </c>
      <c r="B117" s="81" t="s">
        <v>148</v>
      </c>
      <c r="C117" s="53">
        <v>405</v>
      </c>
      <c r="D117" s="53"/>
      <c r="E117" s="53"/>
      <c r="F117" s="53"/>
      <c r="G117" s="53"/>
      <c r="H117" s="53"/>
      <c r="I117" s="53">
        <f>C117</f>
        <v>405</v>
      </c>
      <c r="J117" s="53">
        <v>10.94</v>
      </c>
      <c r="K117" s="53">
        <f>I117-J117</f>
        <v>394.06</v>
      </c>
      <c r="L117" s="50"/>
      <c r="M117" s="77" t="s">
        <v>149</v>
      </c>
      <c r="N117" s="53">
        <f>N116+K117</f>
        <v>4879.58</v>
      </c>
      <c r="O117" s="50"/>
    </row>
    <row r="118" spans="1:15">
      <c r="A118" s="52">
        <v>42632</v>
      </c>
      <c r="B118" s="81" t="s">
        <v>151</v>
      </c>
      <c r="C118" s="53">
        <v>285</v>
      </c>
      <c r="D118" s="53"/>
      <c r="E118" s="53"/>
      <c r="F118" s="53"/>
      <c r="G118" s="53"/>
      <c r="H118" s="53"/>
      <c r="I118" s="53">
        <f>C118</f>
        <v>285</v>
      </c>
      <c r="J118" s="53">
        <v>7.7</v>
      </c>
      <c r="K118" s="53">
        <f>I118-J118</f>
        <v>277.3</v>
      </c>
      <c r="L118" s="50"/>
      <c r="M118" s="77" t="s">
        <v>150</v>
      </c>
      <c r="N118" s="53">
        <f>N117+K118</f>
        <v>5156.88</v>
      </c>
      <c r="O118" s="50"/>
    </row>
    <row r="119" spans="1:15">
      <c r="A119" s="52">
        <v>42633</v>
      </c>
      <c r="B119" s="81" t="s">
        <v>131</v>
      </c>
      <c r="C119" s="53">
        <v>150</v>
      </c>
      <c r="D119" s="53"/>
      <c r="E119" s="53"/>
      <c r="F119" s="53"/>
      <c r="G119" s="53"/>
      <c r="H119" s="53"/>
      <c r="I119" s="53">
        <v>150</v>
      </c>
      <c r="J119" s="53">
        <v>4.05</v>
      </c>
      <c r="K119" s="53">
        <f>I119-J119</f>
        <v>145.94999999999999</v>
      </c>
      <c r="L119" s="50"/>
      <c r="M119" s="77" t="s">
        <v>152</v>
      </c>
      <c r="N119" s="53">
        <f>N118+K119</f>
        <v>5302.83</v>
      </c>
      <c r="O119" s="50"/>
    </row>
    <row r="120" spans="1:15">
      <c r="A120" s="52">
        <v>42637</v>
      </c>
      <c r="B120" s="76" t="s">
        <v>154</v>
      </c>
      <c r="C120" s="53">
        <v>150</v>
      </c>
      <c r="D120" s="53"/>
      <c r="E120" s="53"/>
      <c r="F120" s="53"/>
      <c r="G120" s="53"/>
      <c r="H120" s="53"/>
      <c r="I120" s="53">
        <v>150</v>
      </c>
      <c r="J120" s="53">
        <v>4.05</v>
      </c>
      <c r="K120" s="53">
        <f>I120-J120</f>
        <v>145.94999999999999</v>
      </c>
      <c r="L120" s="50"/>
      <c r="M120" s="77" t="s">
        <v>153</v>
      </c>
      <c r="N120" s="53">
        <f>N119+K120</f>
        <v>5448.78</v>
      </c>
      <c r="O120" s="50"/>
    </row>
    <row r="121" spans="1:15">
      <c r="A121" s="52"/>
      <c r="B121" s="80"/>
      <c r="C121" s="53"/>
      <c r="D121" s="53"/>
      <c r="E121" s="53"/>
      <c r="F121" s="53"/>
      <c r="G121" s="53"/>
      <c r="H121" s="53"/>
      <c r="I121" s="53"/>
      <c r="J121" s="53"/>
      <c r="K121" s="53"/>
      <c r="L121" s="50"/>
      <c r="M121" s="48"/>
      <c r="N121" s="53"/>
      <c r="O121" s="74"/>
    </row>
    <row r="122" spans="1:15">
      <c r="A122" s="52"/>
      <c r="B122" s="81"/>
      <c r="C122" s="53"/>
      <c r="D122" s="53"/>
      <c r="E122" s="53"/>
      <c r="F122" s="53"/>
      <c r="G122" s="53"/>
      <c r="H122" s="53"/>
      <c r="I122" s="60"/>
      <c r="J122" s="53"/>
      <c r="K122" s="53"/>
      <c r="L122" s="50"/>
      <c r="M122" s="48"/>
      <c r="N122" s="53"/>
    </row>
    <row r="123" spans="1:15" s="94" customFormat="1" ht="24" thickBot="1">
      <c r="A123" s="92" t="s">
        <v>155</v>
      </c>
      <c r="B123" s="87"/>
      <c r="C123" s="93">
        <f>SUM(C107:C122)</f>
        <v>3860</v>
      </c>
      <c r="D123" s="93"/>
      <c r="E123" s="93">
        <f>SUM(E107:E122)</f>
        <v>1500</v>
      </c>
      <c r="F123" s="93"/>
      <c r="G123" s="93">
        <f>SUM(G107:G122)</f>
        <v>350</v>
      </c>
      <c r="H123" s="93">
        <f>SUM(H107:H122)</f>
        <v>175</v>
      </c>
      <c r="I123" s="93">
        <f>SUM(I107:I122)</f>
        <v>5885</v>
      </c>
      <c r="J123" s="93">
        <f>SUM(J107:J122)</f>
        <v>158.91999999999999</v>
      </c>
      <c r="K123" s="93">
        <f>SUM(K107:K122)</f>
        <v>5726.08</v>
      </c>
      <c r="M123" s="95"/>
      <c r="N123" s="96"/>
    </row>
    <row r="124" spans="1:15" ht="24" thickTop="1"/>
    <row r="126" spans="1:15" customFormat="1" ht="26.25">
      <c r="A126" s="50" t="s">
        <v>2</v>
      </c>
      <c r="B126" s="85">
        <v>42644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1:15" customFormat="1">
      <c r="A127" s="51" t="s">
        <v>3</v>
      </c>
      <c r="B127" s="79" t="s">
        <v>4</v>
      </c>
      <c r="C127" s="51" t="s">
        <v>44</v>
      </c>
      <c r="D127" s="51" t="s">
        <v>124</v>
      </c>
      <c r="E127" s="51" t="s">
        <v>46</v>
      </c>
      <c r="F127" s="51" t="s">
        <v>72</v>
      </c>
      <c r="G127" s="51" t="s">
        <v>103</v>
      </c>
      <c r="H127" s="62" t="s">
        <v>135</v>
      </c>
      <c r="I127" s="51" t="s">
        <v>5</v>
      </c>
      <c r="J127" s="51" t="s">
        <v>6</v>
      </c>
      <c r="K127" s="51" t="s">
        <v>7</v>
      </c>
      <c r="L127" s="51" t="s">
        <v>8</v>
      </c>
      <c r="M127" s="50" t="s">
        <v>9</v>
      </c>
      <c r="N127" s="50" t="s">
        <v>10</v>
      </c>
      <c r="O127" s="50"/>
    </row>
    <row r="128" spans="1:15" customFormat="1">
      <c r="A128" s="51"/>
      <c r="B128" s="79"/>
      <c r="C128" s="51"/>
      <c r="D128" s="51"/>
      <c r="E128" s="51"/>
      <c r="F128" s="51"/>
      <c r="G128" s="51"/>
      <c r="H128" s="62"/>
      <c r="I128" s="51"/>
      <c r="J128" s="51"/>
      <c r="K128" s="51"/>
      <c r="L128" s="51"/>
      <c r="M128" s="50"/>
      <c r="N128" s="53">
        <v>24484.29</v>
      </c>
      <c r="O128" s="50"/>
    </row>
    <row r="129" spans="1:15" customFormat="1">
      <c r="A129" s="52">
        <v>42644</v>
      </c>
      <c r="B129" s="61" t="s">
        <v>157</v>
      </c>
      <c r="C129" s="53">
        <v>405</v>
      </c>
      <c r="D129" s="53"/>
      <c r="E129" s="53"/>
      <c r="F129" s="53"/>
      <c r="G129" s="53"/>
      <c r="H129" s="53"/>
      <c r="I129" s="53">
        <v>405</v>
      </c>
      <c r="J129" s="53">
        <v>10.94</v>
      </c>
      <c r="K129" s="53">
        <f>I129-J129</f>
        <v>394.06</v>
      </c>
      <c r="L129" s="50"/>
      <c r="M129" s="77" t="s">
        <v>156</v>
      </c>
      <c r="N129" s="98">
        <f t="shared" ref="N129:N140" si="7">N128+K129</f>
        <v>24878.35</v>
      </c>
      <c r="O129" s="50"/>
    </row>
    <row r="130" spans="1:15" customFormat="1">
      <c r="A130" s="52">
        <v>42649</v>
      </c>
      <c r="B130" s="61" t="s">
        <v>158</v>
      </c>
      <c r="C130" s="53">
        <v>150</v>
      </c>
      <c r="D130" s="53"/>
      <c r="E130" s="53"/>
      <c r="F130" s="53"/>
      <c r="G130" s="53"/>
      <c r="H130" s="53"/>
      <c r="I130" s="53">
        <f>C130</f>
        <v>150</v>
      </c>
      <c r="J130" s="53">
        <v>4.05</v>
      </c>
      <c r="K130" s="53">
        <f t="shared" ref="K130:K142" si="8">I130-J130</f>
        <v>145.94999999999999</v>
      </c>
      <c r="L130" s="50"/>
      <c r="M130" s="77" t="s">
        <v>159</v>
      </c>
      <c r="N130" s="53">
        <f t="shared" si="7"/>
        <v>25024.3</v>
      </c>
      <c r="O130" s="50"/>
    </row>
    <row r="131" spans="1:15" customFormat="1">
      <c r="A131" s="52">
        <v>42655</v>
      </c>
      <c r="B131" s="61" t="s">
        <v>161</v>
      </c>
      <c r="C131" s="53">
        <v>405</v>
      </c>
      <c r="D131" s="53"/>
      <c r="E131" s="53"/>
      <c r="F131" s="53"/>
      <c r="G131" s="53"/>
      <c r="H131" s="53"/>
      <c r="I131" s="53">
        <v>405</v>
      </c>
      <c r="J131" s="53">
        <v>10.94</v>
      </c>
      <c r="K131" s="53">
        <f t="shared" si="8"/>
        <v>394.06</v>
      </c>
      <c r="L131" s="50"/>
      <c r="M131" s="77" t="s">
        <v>160</v>
      </c>
      <c r="N131" s="53">
        <f t="shared" si="7"/>
        <v>25418.36</v>
      </c>
      <c r="O131" s="50"/>
    </row>
    <row r="132" spans="1:15" customFormat="1">
      <c r="A132" s="52">
        <v>42663</v>
      </c>
      <c r="B132" s="61" t="s">
        <v>163</v>
      </c>
      <c r="C132" s="53">
        <v>150</v>
      </c>
      <c r="D132" s="53"/>
      <c r="E132" s="53"/>
      <c r="F132" s="53"/>
      <c r="G132" s="53"/>
      <c r="H132" s="53"/>
      <c r="I132" s="53">
        <v>150</v>
      </c>
      <c r="J132" s="53">
        <v>4.05</v>
      </c>
      <c r="K132" s="53">
        <f t="shared" si="8"/>
        <v>145.94999999999999</v>
      </c>
      <c r="L132" s="50"/>
      <c r="M132" s="77" t="s">
        <v>162</v>
      </c>
      <c r="N132" s="53">
        <f t="shared" si="7"/>
        <v>25564.31</v>
      </c>
      <c r="O132" s="50"/>
    </row>
    <row r="133" spans="1:15" s="70" customFormat="1">
      <c r="A133" s="52">
        <v>42663</v>
      </c>
      <c r="B133" s="61" t="s">
        <v>165</v>
      </c>
      <c r="C133" s="66">
        <v>150</v>
      </c>
      <c r="D133" s="66"/>
      <c r="E133" s="66"/>
      <c r="F133" s="66"/>
      <c r="G133" s="66"/>
      <c r="H133" s="66"/>
      <c r="I133" s="66">
        <v>150</v>
      </c>
      <c r="J133" s="66">
        <v>4.05</v>
      </c>
      <c r="K133" s="53">
        <f t="shared" si="8"/>
        <v>145.94999999999999</v>
      </c>
      <c r="L133" s="68"/>
      <c r="M133" s="77" t="s">
        <v>164</v>
      </c>
      <c r="N133" s="66">
        <f t="shared" si="7"/>
        <v>25710.26</v>
      </c>
      <c r="O133" s="68"/>
    </row>
    <row r="134" spans="1:15" customFormat="1">
      <c r="A134" s="52">
        <v>42672</v>
      </c>
      <c r="B134" s="61" t="s">
        <v>167</v>
      </c>
      <c r="C134" s="66">
        <v>150</v>
      </c>
      <c r="D134" s="53"/>
      <c r="E134" s="53"/>
      <c r="F134" s="53"/>
      <c r="G134" s="66">
        <v>350</v>
      </c>
      <c r="H134" s="53"/>
      <c r="I134" s="53">
        <v>500</v>
      </c>
      <c r="J134" s="53">
        <v>13.5</v>
      </c>
      <c r="K134" s="53">
        <f t="shared" si="8"/>
        <v>486.5</v>
      </c>
      <c r="L134" s="50"/>
      <c r="M134" s="77" t="s">
        <v>166</v>
      </c>
      <c r="N134" s="53">
        <f t="shared" si="7"/>
        <v>26196.76</v>
      </c>
      <c r="O134" s="74"/>
    </row>
    <row r="135" spans="1:15" customFormat="1">
      <c r="A135" s="52">
        <v>42672</v>
      </c>
      <c r="B135" s="61" t="s">
        <v>168</v>
      </c>
      <c r="C135" s="53">
        <v>405</v>
      </c>
      <c r="D135" s="53"/>
      <c r="E135" s="53"/>
      <c r="F135" s="53"/>
      <c r="G135" s="53"/>
      <c r="H135" s="53"/>
      <c r="I135" s="53">
        <v>405</v>
      </c>
      <c r="J135" s="53">
        <v>10.94</v>
      </c>
      <c r="K135" s="53">
        <f t="shared" si="8"/>
        <v>394.06</v>
      </c>
      <c r="L135" s="50"/>
      <c r="M135" s="77" t="s">
        <v>170</v>
      </c>
      <c r="N135" s="53">
        <f t="shared" si="7"/>
        <v>26590.82</v>
      </c>
      <c r="O135" s="74"/>
    </row>
    <row r="136" spans="1:15" customFormat="1">
      <c r="A136" s="52">
        <v>42672</v>
      </c>
      <c r="B136" s="61" t="s">
        <v>171</v>
      </c>
      <c r="C136" s="53">
        <v>405</v>
      </c>
      <c r="D136" s="53"/>
      <c r="E136" s="53"/>
      <c r="F136" s="53"/>
      <c r="G136" s="53"/>
      <c r="H136" s="53"/>
      <c r="I136" s="53">
        <v>405</v>
      </c>
      <c r="J136" s="53">
        <v>10.94</v>
      </c>
      <c r="K136" s="53">
        <f t="shared" si="8"/>
        <v>394.06</v>
      </c>
      <c r="L136" s="50"/>
      <c r="M136" s="77" t="s">
        <v>169</v>
      </c>
      <c r="N136" s="53">
        <f t="shared" si="7"/>
        <v>26984.880000000001</v>
      </c>
      <c r="O136" s="74"/>
    </row>
    <row r="137" spans="1:15" customFormat="1">
      <c r="A137" s="52">
        <v>42672</v>
      </c>
      <c r="B137" s="61" t="s">
        <v>172</v>
      </c>
      <c r="C137" s="53">
        <v>1440</v>
      </c>
      <c r="D137" s="53"/>
      <c r="E137" s="53"/>
      <c r="F137" s="53"/>
      <c r="G137" s="53"/>
      <c r="H137" s="53"/>
      <c r="I137" s="53">
        <v>1440</v>
      </c>
      <c r="J137" s="53">
        <v>38.880000000000003</v>
      </c>
      <c r="K137" s="53">
        <f t="shared" si="8"/>
        <v>1401.12</v>
      </c>
      <c r="L137" s="50"/>
      <c r="M137" s="48" t="s">
        <v>173</v>
      </c>
      <c r="N137" s="53">
        <f t="shared" si="7"/>
        <v>28386</v>
      </c>
      <c r="O137" s="74"/>
    </row>
    <row r="138" spans="1:15" customFormat="1">
      <c r="A138" s="52">
        <v>42672</v>
      </c>
      <c r="B138" s="61" t="s">
        <v>175</v>
      </c>
      <c r="C138" s="53">
        <v>150</v>
      </c>
      <c r="D138" s="53"/>
      <c r="E138" s="53"/>
      <c r="F138" s="53"/>
      <c r="G138" s="53"/>
      <c r="H138" s="53"/>
      <c r="I138" s="53">
        <v>150</v>
      </c>
      <c r="J138" s="53">
        <v>4.05</v>
      </c>
      <c r="K138" s="53">
        <f t="shared" si="8"/>
        <v>145.94999999999999</v>
      </c>
      <c r="L138" s="50"/>
      <c r="M138" s="77" t="s">
        <v>174</v>
      </c>
      <c r="N138" s="53">
        <f t="shared" si="7"/>
        <v>28531.95</v>
      </c>
      <c r="O138" s="74"/>
    </row>
    <row r="139" spans="1:15" customFormat="1">
      <c r="A139" s="52">
        <v>42672</v>
      </c>
      <c r="B139" s="61" t="s">
        <v>177</v>
      </c>
      <c r="C139" s="53">
        <v>405</v>
      </c>
      <c r="D139" s="53"/>
      <c r="E139" s="53"/>
      <c r="F139" s="53"/>
      <c r="G139" s="53"/>
      <c r="H139" s="53"/>
      <c r="I139" s="53">
        <v>405</v>
      </c>
      <c r="J139" s="53">
        <v>10.94</v>
      </c>
      <c r="K139" s="53">
        <f t="shared" si="8"/>
        <v>394.06</v>
      </c>
      <c r="L139" s="50"/>
      <c r="M139" s="77" t="s">
        <v>176</v>
      </c>
      <c r="N139" s="53">
        <f t="shared" si="7"/>
        <v>28926.01</v>
      </c>
      <c r="O139" s="74"/>
    </row>
    <row r="140" spans="1:15" customFormat="1">
      <c r="A140" s="52">
        <v>42672</v>
      </c>
      <c r="B140" s="61" t="s">
        <v>171</v>
      </c>
      <c r="C140" s="53">
        <v>405</v>
      </c>
      <c r="D140" s="53"/>
      <c r="E140" s="53"/>
      <c r="F140" s="53"/>
      <c r="G140" s="53"/>
      <c r="H140" s="53"/>
      <c r="I140" s="53">
        <v>405</v>
      </c>
      <c r="J140" s="53">
        <v>10.94</v>
      </c>
      <c r="K140" s="53">
        <f t="shared" si="8"/>
        <v>394.06</v>
      </c>
      <c r="L140" s="50"/>
      <c r="M140" s="77" t="s">
        <v>169</v>
      </c>
      <c r="N140" s="53">
        <f t="shared" si="7"/>
        <v>29320.07</v>
      </c>
      <c r="O140" s="74"/>
    </row>
    <row r="141" spans="1:15" customFormat="1">
      <c r="A141" s="52">
        <v>42672</v>
      </c>
      <c r="B141" s="61" t="s">
        <v>178</v>
      </c>
      <c r="C141" s="53">
        <v>765</v>
      </c>
      <c r="D141" s="53"/>
      <c r="E141" s="53"/>
      <c r="F141" s="53"/>
      <c r="G141" s="53"/>
      <c r="H141" s="53"/>
      <c r="I141" s="99">
        <v>765</v>
      </c>
      <c r="J141" s="53">
        <v>20.66</v>
      </c>
      <c r="K141" s="53">
        <f t="shared" si="8"/>
        <v>744.34</v>
      </c>
      <c r="L141" s="50"/>
      <c r="M141" s="77" t="s">
        <v>153</v>
      </c>
      <c r="N141" s="53">
        <f>N140+K141</f>
        <v>30064.41</v>
      </c>
      <c r="O141" s="74"/>
    </row>
    <row r="142" spans="1:15" customFormat="1">
      <c r="A142" s="52">
        <v>42674</v>
      </c>
      <c r="B142" s="61" t="s">
        <v>179</v>
      </c>
      <c r="C142" s="53">
        <v>405</v>
      </c>
      <c r="D142" s="53"/>
      <c r="E142" s="53"/>
      <c r="F142" s="53"/>
      <c r="G142" s="53"/>
      <c r="H142" s="53"/>
      <c r="I142" s="99">
        <v>405</v>
      </c>
      <c r="J142" s="53">
        <v>14.33</v>
      </c>
      <c r="K142" s="53">
        <f t="shared" si="8"/>
        <v>390.67</v>
      </c>
      <c r="L142" s="50"/>
      <c r="M142" s="77" t="s">
        <v>180</v>
      </c>
      <c r="N142" s="53">
        <f>N141+K142</f>
        <v>30455.08</v>
      </c>
      <c r="O142" s="50"/>
    </row>
    <row r="143" spans="1:15" s="97" customFormat="1" ht="22.5" customHeight="1" thickBot="1">
      <c r="A143" s="86" t="s">
        <v>155</v>
      </c>
      <c r="B143" s="87"/>
      <c r="C143" s="88">
        <f>SUM(C129:C142)</f>
        <v>5790</v>
      </c>
      <c r="D143" s="88"/>
      <c r="E143" s="88">
        <f>SUM(E129:E142)</f>
        <v>0</v>
      </c>
      <c r="F143" s="88"/>
      <c r="G143" s="88">
        <f>SUM(G129:G142)</f>
        <v>350</v>
      </c>
      <c r="H143" s="88">
        <f>SUM(H129:H142)</f>
        <v>0</v>
      </c>
      <c r="I143" s="88">
        <f>SUM(I129:I142)</f>
        <v>6140</v>
      </c>
      <c r="J143" s="88">
        <f>SUM(J129:J142)</f>
        <v>169.21</v>
      </c>
      <c r="K143" s="88">
        <f>SUM(K129:K142)</f>
        <v>5970.79</v>
      </c>
      <c r="L143" s="89"/>
      <c r="M143" s="90"/>
      <c r="N143" s="91"/>
      <c r="O143" s="89"/>
    </row>
    <row r="144" spans="1:15" ht="24" thickTop="1"/>
    <row r="145" spans="1:15" ht="26.25">
      <c r="A145" s="50" t="s">
        <v>2</v>
      </c>
      <c r="B145" s="85">
        <v>42675</v>
      </c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1:15">
      <c r="A146" s="51" t="s">
        <v>3</v>
      </c>
      <c r="B146" s="79" t="s">
        <v>4</v>
      </c>
      <c r="C146" s="51" t="s">
        <v>44</v>
      </c>
      <c r="D146" s="51" t="s">
        <v>124</v>
      </c>
      <c r="E146" s="51" t="s">
        <v>46</v>
      </c>
      <c r="F146" s="51" t="s">
        <v>185</v>
      </c>
      <c r="G146" s="51" t="s">
        <v>103</v>
      </c>
      <c r="H146" s="62" t="s">
        <v>135</v>
      </c>
      <c r="I146" s="51" t="s">
        <v>5</v>
      </c>
      <c r="J146" s="51" t="s">
        <v>6</v>
      </c>
      <c r="K146" s="51" t="s">
        <v>7</v>
      </c>
      <c r="L146" s="51" t="s">
        <v>8</v>
      </c>
      <c r="M146" s="50" t="s">
        <v>9</v>
      </c>
      <c r="N146" s="50" t="s">
        <v>10</v>
      </c>
      <c r="O146" s="50"/>
    </row>
    <row r="147" spans="1:15">
      <c r="A147"/>
      <c r="B147" s="83"/>
      <c r="C147" s="102"/>
      <c r="D147" s="102"/>
      <c r="E147" s="102"/>
      <c r="F147" s="102"/>
      <c r="G147" s="102"/>
      <c r="H147" s="103"/>
      <c r="I147" s="102"/>
      <c r="J147" s="102"/>
      <c r="K147" s="102"/>
      <c r="L147" s="102"/>
      <c r="M147" s="104"/>
      <c r="N147" s="104">
        <v>30455.08</v>
      </c>
      <c r="O147" s="50"/>
    </row>
    <row r="148" spans="1:15">
      <c r="A148" s="101">
        <v>42675</v>
      </c>
      <c r="B148" s="61" t="s">
        <v>182</v>
      </c>
      <c r="C148" s="104">
        <v>475</v>
      </c>
      <c r="D148" s="104"/>
      <c r="E148" s="104"/>
      <c r="F148" s="104"/>
      <c r="G148" s="104"/>
      <c r="H148" s="104"/>
      <c r="I148" s="104">
        <v>475</v>
      </c>
      <c r="J148" s="104">
        <v>12.83</v>
      </c>
      <c r="K148" s="104">
        <f t="shared" ref="K148:K153" si="9">I148-J148</f>
        <v>462.17</v>
      </c>
      <c r="L148" s="104"/>
      <c r="M148" s="77" t="s">
        <v>183</v>
      </c>
      <c r="N148" s="4">
        <f t="shared" ref="N148:N153" si="10">N147+K148</f>
        <v>30917.25</v>
      </c>
      <c r="O148" s="50"/>
    </row>
    <row r="149" spans="1:15">
      <c r="A149" s="101">
        <v>42677</v>
      </c>
      <c r="B149" s="61" t="s">
        <v>184</v>
      </c>
      <c r="C149" s="104"/>
      <c r="D149" s="104"/>
      <c r="E149" s="104"/>
      <c r="F149" s="104"/>
      <c r="G149" s="104"/>
      <c r="H149" s="104">
        <v>87.5</v>
      </c>
      <c r="I149" s="104">
        <v>87.5</v>
      </c>
      <c r="J149" s="104">
        <v>2.36</v>
      </c>
      <c r="K149" s="104">
        <f t="shared" si="9"/>
        <v>85.14</v>
      </c>
      <c r="L149" s="104"/>
      <c r="M149" s="108" t="s">
        <v>162</v>
      </c>
      <c r="N149" s="4">
        <f t="shared" si="10"/>
        <v>31002.39</v>
      </c>
      <c r="O149" s="50"/>
    </row>
    <row r="150" spans="1:15">
      <c r="A150" s="101">
        <v>42679</v>
      </c>
      <c r="B150" s="61" t="s">
        <v>186</v>
      </c>
      <c r="C150" s="104"/>
      <c r="D150" s="104"/>
      <c r="E150" s="104"/>
      <c r="F150" s="104">
        <v>20</v>
      </c>
      <c r="G150" s="104"/>
      <c r="H150" s="104"/>
      <c r="I150" s="104">
        <v>20</v>
      </c>
      <c r="J150" s="104">
        <v>0.54</v>
      </c>
      <c r="K150" s="104">
        <f t="shared" si="9"/>
        <v>19.46</v>
      </c>
      <c r="L150" s="104"/>
      <c r="M150" s="105" t="s">
        <v>186</v>
      </c>
      <c r="N150" s="4">
        <f t="shared" si="10"/>
        <v>31021.85</v>
      </c>
      <c r="O150" s="50"/>
    </row>
    <row r="151" spans="1:15">
      <c r="A151" s="101">
        <v>42686</v>
      </c>
      <c r="B151" s="61" t="s">
        <v>188</v>
      </c>
      <c r="C151" s="104">
        <v>150</v>
      </c>
      <c r="D151" s="104"/>
      <c r="E151" s="104"/>
      <c r="F151" s="104"/>
      <c r="G151" s="104"/>
      <c r="H151" s="104"/>
      <c r="I151" s="104">
        <v>150</v>
      </c>
      <c r="J151" s="104">
        <v>4.05</v>
      </c>
      <c r="K151" s="104">
        <f t="shared" si="9"/>
        <v>145.94999999999999</v>
      </c>
      <c r="L151" s="104"/>
      <c r="M151" s="77" t="s">
        <v>187</v>
      </c>
      <c r="N151" s="4">
        <f t="shared" si="10"/>
        <v>31167.8</v>
      </c>
      <c r="O151" s="50"/>
    </row>
    <row r="152" spans="1:15">
      <c r="A152" s="101">
        <v>42696</v>
      </c>
      <c r="B152" s="61" t="s">
        <v>189</v>
      </c>
      <c r="C152" s="106">
        <v>150</v>
      </c>
      <c r="D152" s="106"/>
      <c r="E152" s="106"/>
      <c r="F152" s="106"/>
      <c r="G152" s="106"/>
      <c r="H152" s="106"/>
      <c r="I152" s="106">
        <v>150</v>
      </c>
      <c r="J152" s="106">
        <v>4.05</v>
      </c>
      <c r="K152" s="104">
        <f t="shared" si="9"/>
        <v>145.94999999999999</v>
      </c>
      <c r="L152" s="106"/>
      <c r="M152" s="77" t="s">
        <v>164</v>
      </c>
      <c r="N152" s="4">
        <f t="shared" si="10"/>
        <v>31313.75</v>
      </c>
      <c r="O152" s="68"/>
    </row>
    <row r="153" spans="1:15">
      <c r="A153" s="101">
        <v>42703</v>
      </c>
      <c r="B153" s="61" t="s">
        <v>190</v>
      </c>
      <c r="C153" s="106">
        <v>150</v>
      </c>
      <c r="D153" s="104"/>
      <c r="E153" s="104"/>
      <c r="F153" s="104"/>
      <c r="G153" s="106"/>
      <c r="H153" s="104"/>
      <c r="I153" s="104">
        <v>150</v>
      </c>
      <c r="J153" s="104">
        <v>4.05</v>
      </c>
      <c r="K153" s="104">
        <f t="shared" si="9"/>
        <v>145.94999999999999</v>
      </c>
      <c r="L153" s="104"/>
      <c r="M153" s="77" t="s">
        <v>166</v>
      </c>
      <c r="N153" s="109">
        <f t="shared" si="10"/>
        <v>31459.7</v>
      </c>
      <c r="O153" s="74"/>
    </row>
    <row r="154" spans="1:15">
      <c r="A154" s="52"/>
      <c r="B154" s="61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5"/>
      <c r="N154" s="4"/>
      <c r="O154" s="74"/>
    </row>
    <row r="155" spans="1:15" ht="24" thickBot="1">
      <c r="A155" s="86" t="s">
        <v>155</v>
      </c>
      <c r="B155" s="87"/>
      <c r="C155" s="88">
        <f>SUM(C148:C154)</f>
        <v>925</v>
      </c>
      <c r="D155" s="88"/>
      <c r="E155" s="88">
        <f>SUM(E148:E154)</f>
        <v>0</v>
      </c>
      <c r="F155" s="88">
        <f>SUM(F147:F154)</f>
        <v>20</v>
      </c>
      <c r="G155" s="88">
        <f>SUM(G148:G154)</f>
        <v>0</v>
      </c>
      <c r="H155" s="88">
        <f>SUM(H148:H154)</f>
        <v>87.5</v>
      </c>
      <c r="I155" s="88">
        <f>SUM(I148:I154)</f>
        <v>1032.5</v>
      </c>
      <c r="J155" s="88">
        <f>SUM(J148:J154)</f>
        <v>27.88</v>
      </c>
      <c r="K155" s="88">
        <f>SUM(K148:K154)</f>
        <v>1004.62</v>
      </c>
      <c r="L155" s="89"/>
      <c r="M155" s="90"/>
      <c r="N155" s="91"/>
      <c r="O155" s="89"/>
    </row>
    <row r="156" spans="1:15" ht="24" thickTop="1">
      <c r="A156" s="52"/>
      <c r="B156" s="78"/>
      <c r="C156" s="66"/>
      <c r="D156" s="66"/>
      <c r="E156" s="66"/>
      <c r="F156" s="66"/>
      <c r="G156" s="66"/>
      <c r="H156" s="66"/>
      <c r="I156" s="67"/>
      <c r="J156" s="66"/>
      <c r="K156" s="66"/>
      <c r="L156" s="68"/>
      <c r="M156" s="69"/>
      <c r="N156" s="66"/>
      <c r="O156" s="68"/>
    </row>
    <row r="157" spans="1:15">
      <c r="A157" s="52"/>
      <c r="B157" s="82"/>
      <c r="C157" s="66"/>
      <c r="D157" s="66"/>
      <c r="E157" s="66"/>
      <c r="F157" s="66"/>
      <c r="G157" s="66"/>
      <c r="H157" s="66"/>
      <c r="I157" s="67"/>
      <c r="J157" s="66"/>
      <c r="K157" s="66"/>
      <c r="L157" s="68"/>
      <c r="M157" s="72"/>
      <c r="N157" s="66"/>
      <c r="O157" s="68"/>
    </row>
    <row r="158" spans="1:15" ht="26.25">
      <c r="A158" s="50" t="s">
        <v>2</v>
      </c>
      <c r="B158" s="85">
        <v>42705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1:15">
      <c r="A159" s="51" t="s">
        <v>3</v>
      </c>
      <c r="B159" s="79" t="s">
        <v>4</v>
      </c>
      <c r="C159" s="51" t="s">
        <v>44</v>
      </c>
      <c r="D159" s="51" t="s">
        <v>124</v>
      </c>
      <c r="E159" s="51" t="s">
        <v>46</v>
      </c>
      <c r="F159" s="51" t="s">
        <v>221</v>
      </c>
      <c r="G159" s="51" t="s">
        <v>103</v>
      </c>
      <c r="H159" s="62" t="s">
        <v>135</v>
      </c>
      <c r="I159" s="51" t="s">
        <v>5</v>
      </c>
      <c r="J159" s="51" t="s">
        <v>6</v>
      </c>
      <c r="K159" s="51" t="s">
        <v>7</v>
      </c>
      <c r="L159" s="51" t="s">
        <v>8</v>
      </c>
      <c r="M159" s="50" t="s">
        <v>9</v>
      </c>
      <c r="N159" s="50" t="s">
        <v>10</v>
      </c>
      <c r="O159" s="50"/>
    </row>
    <row r="160" spans="1:15">
      <c r="A160"/>
      <c r="B160" s="83"/>
      <c r="C160" s="102"/>
      <c r="D160" s="102"/>
      <c r="E160" s="102"/>
      <c r="F160" s="102"/>
      <c r="G160" s="102"/>
      <c r="H160" s="103"/>
      <c r="I160" s="102"/>
      <c r="J160" s="102"/>
      <c r="K160" s="102"/>
      <c r="L160" s="102"/>
      <c r="M160" s="104"/>
      <c r="N160" s="104">
        <v>31459.7</v>
      </c>
      <c r="O160" s="104"/>
    </row>
    <row r="161" spans="1:15">
      <c r="A161" s="101">
        <v>42705</v>
      </c>
      <c r="B161" s="61" t="s">
        <v>191</v>
      </c>
      <c r="C161" s="104"/>
      <c r="D161" s="104"/>
      <c r="E161" s="104"/>
      <c r="F161" s="104"/>
      <c r="G161" s="104"/>
      <c r="H161" s="104">
        <v>213</v>
      </c>
      <c r="I161" s="104">
        <v>213</v>
      </c>
      <c r="J161" s="104">
        <v>5.75</v>
      </c>
      <c r="K161" s="104">
        <f>I161-J161</f>
        <v>207.25</v>
      </c>
      <c r="L161" s="104"/>
      <c r="M161" s="113" t="s">
        <v>152</v>
      </c>
      <c r="N161" s="4">
        <f>N160+K161</f>
        <v>31666.95</v>
      </c>
      <c r="O161" s="50"/>
    </row>
    <row r="162" spans="1:15">
      <c r="A162" s="101">
        <v>42705</v>
      </c>
      <c r="B162" s="61" t="s">
        <v>193</v>
      </c>
      <c r="C162" s="104">
        <v>405</v>
      </c>
      <c r="D162" s="104"/>
      <c r="E162" s="104"/>
      <c r="F162" s="104"/>
      <c r="G162" s="104"/>
      <c r="H162" s="104"/>
      <c r="I162" s="104">
        <v>405</v>
      </c>
      <c r="J162" s="104">
        <v>10.94</v>
      </c>
      <c r="K162" s="104">
        <f t="shared" ref="K162:K179" si="11">I162-J162</f>
        <v>394.06</v>
      </c>
      <c r="L162" s="104"/>
      <c r="M162" s="114" t="s">
        <v>192</v>
      </c>
      <c r="N162" s="4">
        <f>N161+K162</f>
        <v>32061.01</v>
      </c>
      <c r="O162" s="50"/>
    </row>
    <row r="163" spans="1:15">
      <c r="A163" s="101">
        <v>42707</v>
      </c>
      <c r="B163" s="61" t="s">
        <v>194</v>
      </c>
      <c r="C163" s="104"/>
      <c r="D163" s="104"/>
      <c r="E163" s="104"/>
      <c r="F163" s="104"/>
      <c r="G163" s="104">
        <v>150</v>
      </c>
      <c r="H163" s="104"/>
      <c r="I163" s="104">
        <f>G163</f>
        <v>150</v>
      </c>
      <c r="J163" s="104">
        <v>4.05</v>
      </c>
      <c r="K163" s="104">
        <f t="shared" si="11"/>
        <v>145.94999999999999</v>
      </c>
      <c r="L163" s="104"/>
      <c r="M163" s="115" t="s">
        <v>199</v>
      </c>
      <c r="N163" s="4">
        <f>N162+K163</f>
        <v>32206.959999999999</v>
      </c>
      <c r="O163" s="50"/>
    </row>
    <row r="164" spans="1:15">
      <c r="A164" s="101">
        <v>42710</v>
      </c>
      <c r="B164" s="61" t="s">
        <v>196</v>
      </c>
      <c r="C164" s="110">
        <v>765</v>
      </c>
      <c r="D164" s="104"/>
      <c r="E164" s="104"/>
      <c r="F164" s="104"/>
      <c r="G164" s="104"/>
      <c r="H164" s="104"/>
      <c r="I164" s="104">
        <f t="shared" ref="I164:I172" si="12">C164</f>
        <v>765</v>
      </c>
      <c r="J164" s="104">
        <v>26.93</v>
      </c>
      <c r="K164" s="104">
        <f t="shared" si="11"/>
        <v>738.07</v>
      </c>
      <c r="L164" s="104"/>
      <c r="M164" s="113" t="s">
        <v>200</v>
      </c>
      <c r="N164" s="4">
        <f>N163+K164</f>
        <v>32945.03</v>
      </c>
      <c r="O164" s="50"/>
    </row>
    <row r="165" spans="1:15">
      <c r="A165" s="101"/>
      <c r="B165" s="112" t="s">
        <v>195</v>
      </c>
      <c r="C165" s="111">
        <v>-238.07</v>
      </c>
      <c r="D165" s="111"/>
      <c r="E165" s="111"/>
      <c r="F165" s="111"/>
      <c r="G165" s="111"/>
      <c r="H165" s="111"/>
      <c r="I165" s="111">
        <f t="shared" si="12"/>
        <v>-238.07</v>
      </c>
      <c r="J165" s="111">
        <v>0</v>
      </c>
      <c r="K165" s="16">
        <f t="shared" si="11"/>
        <v>-238.07</v>
      </c>
      <c r="L165" s="111"/>
      <c r="M165" s="116"/>
      <c r="N165" s="4">
        <f t="shared" ref="N165:N179" si="13">N164+K165</f>
        <v>32706.959999999999</v>
      </c>
      <c r="O165" s="68"/>
    </row>
    <row r="166" spans="1:15">
      <c r="A166" s="101">
        <v>42714</v>
      </c>
      <c r="B166" s="61" t="s">
        <v>197</v>
      </c>
      <c r="C166" s="106">
        <v>1440</v>
      </c>
      <c r="D166" s="104"/>
      <c r="E166" s="104"/>
      <c r="F166" s="104"/>
      <c r="G166" s="106"/>
      <c r="H166" s="104"/>
      <c r="I166" s="104">
        <f t="shared" si="12"/>
        <v>1440</v>
      </c>
      <c r="J166" s="104">
        <v>38.880000000000003</v>
      </c>
      <c r="K166" s="104">
        <f t="shared" si="11"/>
        <v>1401.12</v>
      </c>
      <c r="L166" s="104"/>
      <c r="M166" s="113" t="s">
        <v>201</v>
      </c>
      <c r="N166" s="4">
        <f t="shared" si="13"/>
        <v>34108.080000000002</v>
      </c>
      <c r="O166" s="74"/>
    </row>
    <row r="167" spans="1:15">
      <c r="A167" s="101">
        <v>42714</v>
      </c>
      <c r="B167" s="61" t="s">
        <v>198</v>
      </c>
      <c r="C167" s="104">
        <v>150</v>
      </c>
      <c r="D167" s="104"/>
      <c r="E167" s="104"/>
      <c r="F167" s="104"/>
      <c r="G167" s="104"/>
      <c r="H167" s="104"/>
      <c r="I167" s="104">
        <f t="shared" si="12"/>
        <v>150</v>
      </c>
      <c r="J167" s="104">
        <v>4.05</v>
      </c>
      <c r="K167" s="104">
        <f t="shared" si="11"/>
        <v>145.94999999999999</v>
      </c>
      <c r="L167" s="104"/>
      <c r="M167" s="115" t="s">
        <v>202</v>
      </c>
      <c r="N167" s="4">
        <f t="shared" si="13"/>
        <v>34254.03</v>
      </c>
      <c r="O167" s="74"/>
    </row>
    <row r="168" spans="1:15">
      <c r="A168" s="101">
        <v>42714</v>
      </c>
      <c r="B168" s="61" t="s">
        <v>203</v>
      </c>
      <c r="C168" s="104">
        <v>688.5</v>
      </c>
      <c r="D168" s="104"/>
      <c r="E168" s="104"/>
      <c r="F168" s="104"/>
      <c r="G168" s="104"/>
      <c r="H168" s="104"/>
      <c r="I168" s="104">
        <f t="shared" si="12"/>
        <v>688.5</v>
      </c>
      <c r="J168" s="104">
        <v>18.59</v>
      </c>
      <c r="K168" s="104">
        <f t="shared" si="11"/>
        <v>669.91</v>
      </c>
      <c r="L168" s="104"/>
      <c r="M168" s="115" t="s">
        <v>204</v>
      </c>
      <c r="N168" s="4">
        <f t="shared" si="13"/>
        <v>34923.94</v>
      </c>
      <c r="O168" s="74"/>
    </row>
    <row r="169" spans="1:15">
      <c r="A169" s="101">
        <v>42714</v>
      </c>
      <c r="B169" s="61" t="s">
        <v>198</v>
      </c>
      <c r="C169" s="104">
        <v>405</v>
      </c>
      <c r="D169" s="104"/>
      <c r="E169" s="104"/>
      <c r="F169" s="104"/>
      <c r="G169" s="104"/>
      <c r="H169" s="104"/>
      <c r="I169" s="104">
        <f t="shared" si="12"/>
        <v>405</v>
      </c>
      <c r="J169" s="104">
        <v>10.94</v>
      </c>
      <c r="K169" s="104">
        <f t="shared" si="11"/>
        <v>394.06</v>
      </c>
      <c r="L169" s="104"/>
      <c r="M169" s="115" t="s">
        <v>205</v>
      </c>
      <c r="N169" s="4">
        <f t="shared" si="13"/>
        <v>35318</v>
      </c>
      <c r="O169" s="74"/>
    </row>
    <row r="170" spans="1:15">
      <c r="A170" s="101">
        <v>42714</v>
      </c>
      <c r="B170" s="61" t="s">
        <v>208</v>
      </c>
      <c r="C170" s="104">
        <v>405</v>
      </c>
      <c r="D170" s="104"/>
      <c r="E170" s="104"/>
      <c r="F170" s="104"/>
      <c r="G170" s="104"/>
      <c r="H170" s="104"/>
      <c r="I170" s="104">
        <f t="shared" si="12"/>
        <v>405</v>
      </c>
      <c r="J170" s="104">
        <v>10.94</v>
      </c>
      <c r="K170" s="104">
        <f t="shared" si="11"/>
        <v>394.06</v>
      </c>
      <c r="L170" s="104"/>
      <c r="M170" s="105" t="s">
        <v>206</v>
      </c>
      <c r="N170" s="4">
        <f t="shared" si="13"/>
        <v>35712.06</v>
      </c>
      <c r="O170" s="74"/>
    </row>
    <row r="171" spans="1:15">
      <c r="A171" s="101">
        <v>42714</v>
      </c>
      <c r="B171" s="61" t="s">
        <v>209</v>
      </c>
      <c r="C171" s="104">
        <v>150</v>
      </c>
      <c r="D171" s="104"/>
      <c r="E171" s="104"/>
      <c r="F171" s="104"/>
      <c r="G171" s="104"/>
      <c r="H171" s="104"/>
      <c r="I171" s="104">
        <f t="shared" si="12"/>
        <v>150</v>
      </c>
      <c r="J171" s="104">
        <v>4.05</v>
      </c>
      <c r="K171" s="104">
        <f t="shared" si="11"/>
        <v>145.94999999999999</v>
      </c>
      <c r="L171" s="104"/>
      <c r="M171" s="105" t="s">
        <v>207</v>
      </c>
      <c r="N171" s="4">
        <f t="shared" si="13"/>
        <v>35858.01</v>
      </c>
      <c r="O171" s="74"/>
    </row>
    <row r="172" spans="1:15">
      <c r="A172" s="101">
        <v>42717</v>
      </c>
      <c r="B172" s="61" t="s">
        <v>218</v>
      </c>
      <c r="C172" s="104">
        <v>150</v>
      </c>
      <c r="D172" s="104"/>
      <c r="E172" s="104"/>
      <c r="F172" s="104"/>
      <c r="G172" s="104"/>
      <c r="H172" s="104"/>
      <c r="I172" s="104">
        <f t="shared" si="12"/>
        <v>150</v>
      </c>
      <c r="J172" s="104">
        <v>4.05</v>
      </c>
      <c r="K172" s="104">
        <f t="shared" si="11"/>
        <v>145.94999999999999</v>
      </c>
      <c r="L172" s="104"/>
      <c r="M172" s="105" t="s">
        <v>210</v>
      </c>
      <c r="N172" s="4">
        <f t="shared" si="13"/>
        <v>36003.96</v>
      </c>
      <c r="O172" s="74"/>
    </row>
    <row r="173" spans="1:15">
      <c r="A173" s="101">
        <v>42720</v>
      </c>
      <c r="B173" s="117" t="s">
        <v>219</v>
      </c>
      <c r="C173" s="104">
        <v>1440</v>
      </c>
      <c r="D173" s="104"/>
      <c r="E173" s="104"/>
      <c r="F173" s="104"/>
      <c r="G173" s="104"/>
      <c r="H173" s="104"/>
      <c r="I173" s="104">
        <v>1400</v>
      </c>
      <c r="J173" s="104">
        <v>37.799999999999997</v>
      </c>
      <c r="K173" s="104">
        <f t="shared" si="11"/>
        <v>1362.2</v>
      </c>
      <c r="L173" s="104"/>
      <c r="M173" s="105" t="s">
        <v>211</v>
      </c>
      <c r="N173" s="4">
        <f t="shared" si="13"/>
        <v>37366.160000000003</v>
      </c>
      <c r="O173" s="74"/>
    </row>
    <row r="174" spans="1:15">
      <c r="A174" s="101">
        <v>42721</v>
      </c>
      <c r="B174" s="61" t="s">
        <v>220</v>
      </c>
      <c r="C174" s="104"/>
      <c r="D174" s="104"/>
      <c r="E174" s="104"/>
      <c r="F174" s="104">
        <v>900</v>
      </c>
      <c r="G174" s="104"/>
      <c r="H174" s="104"/>
      <c r="I174" s="104">
        <f>F174</f>
        <v>900</v>
      </c>
      <c r="J174" s="104">
        <v>24.3</v>
      </c>
      <c r="K174" s="104">
        <f t="shared" si="11"/>
        <v>875.7</v>
      </c>
      <c r="L174" s="104"/>
      <c r="M174" s="105" t="s">
        <v>212</v>
      </c>
      <c r="N174" s="4">
        <f t="shared" si="13"/>
        <v>38241.86</v>
      </c>
      <c r="O174" s="74"/>
    </row>
    <row r="175" spans="1:15">
      <c r="A175" s="101">
        <v>42721</v>
      </c>
      <c r="B175" s="61" t="s">
        <v>222</v>
      </c>
      <c r="C175" s="104">
        <v>150</v>
      </c>
      <c r="D175" s="104"/>
      <c r="E175" s="104"/>
      <c r="F175" s="104"/>
      <c r="G175" s="104"/>
      <c r="H175" s="104"/>
      <c r="I175" s="104">
        <v>150</v>
      </c>
      <c r="J175" s="104">
        <v>4.05</v>
      </c>
      <c r="K175" s="104">
        <f t="shared" si="11"/>
        <v>145.94999999999999</v>
      </c>
      <c r="L175" s="104"/>
      <c r="M175" s="105" t="s">
        <v>213</v>
      </c>
      <c r="N175" s="4">
        <f t="shared" si="13"/>
        <v>38387.81</v>
      </c>
      <c r="O175" s="74"/>
    </row>
    <row r="176" spans="1:15">
      <c r="A176" s="101">
        <v>42724</v>
      </c>
      <c r="B176" s="61" t="s">
        <v>223</v>
      </c>
      <c r="C176" s="104">
        <v>150</v>
      </c>
      <c r="D176" s="104"/>
      <c r="E176" s="104"/>
      <c r="F176" s="104"/>
      <c r="G176" s="104"/>
      <c r="H176" s="104"/>
      <c r="I176" s="104">
        <f>C176</f>
        <v>150</v>
      </c>
      <c r="J176" s="104">
        <v>4.05</v>
      </c>
      <c r="K176" s="104">
        <f t="shared" si="11"/>
        <v>145.94999999999999</v>
      </c>
      <c r="L176" s="104"/>
      <c r="M176" s="105" t="s">
        <v>214</v>
      </c>
      <c r="N176" s="4">
        <f t="shared" si="13"/>
        <v>38533.760000000002</v>
      </c>
      <c r="O176" s="74"/>
    </row>
    <row r="177" spans="1:15">
      <c r="A177" s="101">
        <v>42724</v>
      </c>
      <c r="B177" s="117" t="s">
        <v>224</v>
      </c>
      <c r="C177" s="104">
        <v>1400</v>
      </c>
      <c r="D177" s="104"/>
      <c r="E177" s="104"/>
      <c r="F177" s="104"/>
      <c r="G177" s="104"/>
      <c r="H177" s="104"/>
      <c r="I177" s="104">
        <f>C177</f>
        <v>1400</v>
      </c>
      <c r="J177" s="104">
        <v>37.799999999999997</v>
      </c>
      <c r="K177" s="104">
        <f t="shared" si="11"/>
        <v>1362.2</v>
      </c>
      <c r="L177" s="104"/>
      <c r="M177" s="105" t="s">
        <v>215</v>
      </c>
      <c r="N177" s="4">
        <f t="shared" si="13"/>
        <v>39895.96</v>
      </c>
      <c r="O177" s="74"/>
    </row>
    <row r="178" spans="1:15">
      <c r="A178" s="101">
        <v>42726</v>
      </c>
      <c r="B178" s="61" t="s">
        <v>131</v>
      </c>
      <c r="C178" s="104">
        <v>150</v>
      </c>
      <c r="D178" s="104"/>
      <c r="E178" s="104"/>
      <c r="F178" s="104"/>
      <c r="G178" s="104"/>
      <c r="H178" s="104"/>
      <c r="I178" s="99">
        <v>150</v>
      </c>
      <c r="J178" s="104">
        <v>4.05</v>
      </c>
      <c r="K178" s="104">
        <f t="shared" si="11"/>
        <v>145.94999999999999</v>
      </c>
      <c r="L178" s="104"/>
      <c r="M178" s="105" t="s">
        <v>216</v>
      </c>
      <c r="N178" s="4">
        <f t="shared" si="13"/>
        <v>40041.910000000003</v>
      </c>
      <c r="O178" s="74"/>
    </row>
    <row r="179" spans="1:15" ht="28.5">
      <c r="A179" s="101">
        <v>42733</v>
      </c>
      <c r="B179" s="61" t="s">
        <v>225</v>
      </c>
      <c r="C179" s="104">
        <v>285</v>
      </c>
      <c r="D179" s="104"/>
      <c r="E179" s="104"/>
      <c r="F179" s="104"/>
      <c r="G179" s="104"/>
      <c r="H179" s="104"/>
      <c r="I179" s="99">
        <f>C179</f>
        <v>285</v>
      </c>
      <c r="J179" s="104">
        <v>7.7</v>
      </c>
      <c r="K179" s="104">
        <f t="shared" si="11"/>
        <v>277.3</v>
      </c>
      <c r="L179" s="104"/>
      <c r="M179" s="105" t="s">
        <v>217</v>
      </c>
      <c r="N179" s="118">
        <f t="shared" si="13"/>
        <v>40319.21</v>
      </c>
      <c r="O179" s="50"/>
    </row>
    <row r="180" spans="1:15" ht="24" thickBot="1">
      <c r="A180" s="86" t="s">
        <v>155</v>
      </c>
      <c r="B180" s="87"/>
      <c r="C180" s="88">
        <f>SUM(C161:C179)</f>
        <v>7895.43</v>
      </c>
      <c r="D180" s="88"/>
      <c r="E180" s="88">
        <f>SUM(E161:E179)</f>
        <v>0</v>
      </c>
      <c r="F180" s="88">
        <f>SUM(F160:F179)</f>
        <v>900</v>
      </c>
      <c r="G180" s="88">
        <f>SUM(G161:G179)</f>
        <v>150</v>
      </c>
      <c r="H180" s="88">
        <f>SUM(H161:H179)</f>
        <v>213</v>
      </c>
      <c r="I180" s="88">
        <f>SUM(I161:I179)</f>
        <v>9118.43</v>
      </c>
      <c r="J180" s="88">
        <f>SUM(J161:J179)</f>
        <v>258.92</v>
      </c>
      <c r="K180" s="88">
        <f>SUM(K161:K179)</f>
        <v>8859.51</v>
      </c>
      <c r="L180" s="89"/>
      <c r="M180" s="90"/>
      <c r="N180" s="91"/>
      <c r="O180" s="89"/>
    </row>
    <row r="181" spans="1:15" ht="24" thickTop="1">
      <c r="A181" s="52"/>
      <c r="B181" s="78"/>
      <c r="C181" s="66"/>
      <c r="D181" s="66"/>
      <c r="E181" s="66"/>
      <c r="F181" s="66"/>
      <c r="G181" s="66"/>
      <c r="H181" s="66"/>
      <c r="I181" s="67"/>
      <c r="J181" s="66"/>
      <c r="K181" s="66"/>
      <c r="L181" s="68"/>
      <c r="M181" s="69"/>
      <c r="N181" s="66"/>
      <c r="O181" s="68"/>
    </row>
  </sheetData>
  <customSheetViews>
    <customSheetView guid="{DD41D0B5-6320-4E50-909F-3C946F1CC831}" state="hidden">
      <selection activeCell="B16" sqref="B16"/>
      <pageMargins left="0.75" right="0.75" top="1" bottom="1" header="0.5" footer="0.5"/>
      <pageSetup orientation="portrait" horizontalDpi="4294967292" verticalDpi="4294967292" r:id="rId1"/>
    </customSheetView>
  </customSheetViews>
  <phoneticPr fontId="8" type="noConversion"/>
  <pageMargins left="0.75" right="0.75" top="1" bottom="1" header="0.5" footer="0.5"/>
  <pageSetup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N179" sqref="N179"/>
    </sheetView>
  </sheetViews>
  <sheetFormatPr defaultColWidth="11" defaultRowHeight="15.75"/>
  <cols>
    <col min="1" max="1" width="16.375" bestFit="1" customWidth="1"/>
    <col min="2" max="2" width="32.5" bestFit="1" customWidth="1"/>
    <col min="3" max="3" width="19.625" bestFit="1" customWidth="1"/>
    <col min="9" max="9" width="13.375" bestFit="1" customWidth="1"/>
    <col min="10" max="10" width="11.875" bestFit="1" customWidth="1"/>
    <col min="11" max="11" width="13.375" bestFit="1" customWidth="1"/>
    <col min="12" max="12" width="17" customWidth="1"/>
    <col min="13" max="13" width="45.125" bestFit="1" customWidth="1"/>
    <col min="14" max="14" width="23.5" bestFit="1" customWidth="1"/>
  </cols>
  <sheetData>
    <row r="1" spans="1:14" s="19" customFormat="1" ht="23.25">
      <c r="A1" s="19" t="s">
        <v>1</v>
      </c>
    </row>
    <row r="2" spans="1:14" s="3" customFormat="1" ht="23.25">
      <c r="A2" s="3" t="s">
        <v>3</v>
      </c>
      <c r="B2" s="3" t="s">
        <v>4</v>
      </c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</row>
    <row r="3" spans="1:14" s="1" customFormat="1" ht="23.25">
      <c r="A3" s="2">
        <v>42440</v>
      </c>
      <c r="B3" s="1" t="s">
        <v>51</v>
      </c>
      <c r="C3" s="4"/>
      <c r="G3" s="4">
        <v>1</v>
      </c>
      <c r="H3" s="4"/>
      <c r="I3" s="4">
        <v>1</v>
      </c>
      <c r="J3" s="4">
        <v>-0.03</v>
      </c>
      <c r="K3" s="4">
        <v>0.97</v>
      </c>
      <c r="M3" s="1" t="s">
        <v>11</v>
      </c>
      <c r="N3" s="4">
        <v>0.97</v>
      </c>
    </row>
    <row r="4" spans="1:14" s="1" customFormat="1" ht="23.25">
      <c r="A4" s="2">
        <v>42440</v>
      </c>
      <c r="B4" s="1" t="s">
        <v>12</v>
      </c>
      <c r="C4" s="4"/>
      <c r="G4" s="4">
        <v>2</v>
      </c>
      <c r="H4" s="4"/>
      <c r="I4" s="4">
        <v>2</v>
      </c>
      <c r="J4" s="4">
        <v>-0.05</v>
      </c>
      <c r="K4" s="4">
        <v>1.95</v>
      </c>
      <c r="M4" s="1" t="s">
        <v>13</v>
      </c>
      <c r="N4" s="4">
        <v>2.92</v>
      </c>
    </row>
    <row r="5" spans="1:14" s="1" customFormat="1" ht="23.25">
      <c r="A5" s="2">
        <v>42453</v>
      </c>
      <c r="B5" s="1" t="s">
        <v>14</v>
      </c>
      <c r="C5" s="4">
        <v>380</v>
      </c>
      <c r="D5" s="4">
        <v>0</v>
      </c>
      <c r="E5" s="4">
        <v>0</v>
      </c>
      <c r="F5" s="4">
        <v>0</v>
      </c>
      <c r="G5" s="4">
        <v>0</v>
      </c>
      <c r="H5" s="4"/>
      <c r="I5" s="4">
        <v>380</v>
      </c>
      <c r="J5" s="4">
        <v>-10.26</v>
      </c>
      <c r="K5" s="4">
        <v>369.74</v>
      </c>
      <c r="M5" s="1" t="s">
        <v>15</v>
      </c>
      <c r="N5" s="4">
        <v>372.66</v>
      </c>
    </row>
    <row r="6" spans="1:14" s="1" customFormat="1" ht="23.25">
      <c r="A6" s="2">
        <v>42459</v>
      </c>
      <c r="B6" s="1" t="s">
        <v>49</v>
      </c>
      <c r="C6" s="4">
        <v>292.5</v>
      </c>
      <c r="D6" s="4">
        <v>0</v>
      </c>
      <c r="E6" s="4">
        <v>0</v>
      </c>
      <c r="F6" s="4">
        <v>0</v>
      </c>
      <c r="G6" s="4">
        <v>0</v>
      </c>
      <c r="H6" s="4"/>
      <c r="I6" s="4">
        <v>292.5</v>
      </c>
      <c r="J6" s="4">
        <v>-10.39</v>
      </c>
      <c r="K6" s="4">
        <v>282.11</v>
      </c>
      <c r="M6" s="1" t="s">
        <v>16</v>
      </c>
      <c r="N6" s="9">
        <v>654.77</v>
      </c>
    </row>
    <row r="7" spans="1:14" s="1" customFormat="1" ht="24" thickBot="1">
      <c r="A7" s="20" t="s">
        <v>50</v>
      </c>
      <c r="B7" s="21"/>
      <c r="C7" s="11">
        <f>SUM(C5:C6)</f>
        <v>672.5</v>
      </c>
      <c r="D7" s="22">
        <v>0</v>
      </c>
      <c r="E7" s="22">
        <v>0</v>
      </c>
      <c r="F7" s="22">
        <v>0</v>
      </c>
      <c r="G7" s="22">
        <f>SUM(G3:G6)</f>
        <v>3</v>
      </c>
      <c r="H7" s="22"/>
      <c r="I7" s="11">
        <f>SUM(I3:I6)</f>
        <v>675.5</v>
      </c>
      <c r="J7" s="11">
        <f>SUM(J3:J6)</f>
        <v>-20.73</v>
      </c>
      <c r="K7" s="12">
        <f>SUM(K3:K6)</f>
        <v>654.77</v>
      </c>
      <c r="L7" s="8">
        <f>I7+J7-K7</f>
        <v>0</v>
      </c>
    </row>
    <row r="8" spans="1:14" ht="16.5" thickTop="1"/>
  </sheetData>
  <customSheetViews>
    <customSheetView guid="{DD41D0B5-6320-4E50-909F-3C946F1CC831}" state="hidden">
      <selection activeCell="N179" sqref="N179"/>
      <pageMargins left="0.75" right="0.75" top="1" bottom="1" header="0.5" footer="0.5"/>
    </customSheetView>
  </customSheetView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I1" sqref="I1"/>
    </sheetView>
  </sheetViews>
  <sheetFormatPr defaultColWidth="11" defaultRowHeight="15.75"/>
  <cols>
    <col min="1" max="1" width="29.875" bestFit="1" customWidth="1"/>
    <col min="2" max="2" width="20.125" bestFit="1" customWidth="1"/>
    <col min="3" max="3" width="19.625" bestFit="1" customWidth="1"/>
    <col min="4" max="4" width="16.375" bestFit="1" customWidth="1"/>
    <col min="5" max="5" width="16.5" bestFit="1" customWidth="1"/>
    <col min="6" max="6" width="21.625" bestFit="1" customWidth="1"/>
    <col min="7" max="7" width="13.625" bestFit="1" customWidth="1"/>
    <col min="9" max="9" width="13.375" bestFit="1" customWidth="1"/>
    <col min="10" max="10" width="11.875" bestFit="1" customWidth="1"/>
    <col min="11" max="11" width="13.375" bestFit="1" customWidth="1"/>
    <col min="13" max="13" width="50.375" bestFit="1" customWidth="1"/>
    <col min="14" max="14" width="23.5" bestFit="1" customWidth="1"/>
  </cols>
  <sheetData>
    <row r="1" spans="1:14" s="1" customFormat="1" ht="23.25">
      <c r="A1" s="1" t="s">
        <v>1</v>
      </c>
    </row>
    <row r="2" spans="1:14" s="1" customFormat="1" ht="23.25">
      <c r="A2" s="1" t="s">
        <v>2</v>
      </c>
    </row>
    <row r="3" spans="1:14" s="23" customFormat="1" ht="23.25">
      <c r="A3" s="3" t="s">
        <v>3</v>
      </c>
      <c r="B3" s="3" t="s">
        <v>4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/>
      <c r="I3" s="3" t="s">
        <v>5</v>
      </c>
      <c r="J3" s="3" t="s">
        <v>6</v>
      </c>
      <c r="K3" s="3" t="s">
        <v>7</v>
      </c>
      <c r="L3" s="3" t="s">
        <v>8</v>
      </c>
      <c r="M3" s="23" t="s">
        <v>9</v>
      </c>
      <c r="N3" s="23" t="s">
        <v>10</v>
      </c>
    </row>
    <row r="4" spans="1:14" s="1" customFormat="1" ht="23.25">
      <c r="A4" s="2">
        <v>42466</v>
      </c>
      <c r="B4" s="1" t="s">
        <v>52</v>
      </c>
      <c r="C4" s="4">
        <v>150</v>
      </c>
      <c r="D4" s="4"/>
      <c r="E4" s="4"/>
      <c r="F4" s="4">
        <f>SUM(C4:E4)</f>
        <v>150</v>
      </c>
      <c r="G4" s="4"/>
      <c r="H4" s="4"/>
      <c r="I4" s="4">
        <v>150</v>
      </c>
      <c r="J4" s="4">
        <v>-4.05</v>
      </c>
      <c r="K4" s="4">
        <v>145.94999999999999</v>
      </c>
      <c r="M4" s="1" t="s">
        <v>17</v>
      </c>
      <c r="N4" s="4">
        <v>800.72</v>
      </c>
    </row>
    <row r="5" spans="1:14" s="1" customFormat="1" ht="23.25">
      <c r="A5" s="2">
        <v>42475</v>
      </c>
      <c r="B5" s="1" t="s">
        <v>53</v>
      </c>
      <c r="C5" s="4"/>
      <c r="D5" s="4"/>
      <c r="E5" s="4"/>
      <c r="F5" s="4"/>
      <c r="G5" s="4">
        <v>50</v>
      </c>
      <c r="H5" s="4"/>
      <c r="I5" s="4">
        <v>50</v>
      </c>
      <c r="J5" s="4">
        <v>-1.75</v>
      </c>
      <c r="K5" s="4">
        <v>48.25</v>
      </c>
      <c r="M5" s="1" t="s">
        <v>18</v>
      </c>
      <c r="N5" s="4">
        <v>848.97</v>
      </c>
    </row>
    <row r="6" spans="1:14" s="1" customFormat="1" ht="23.25">
      <c r="A6" s="2">
        <v>42475</v>
      </c>
      <c r="B6" s="1" t="s">
        <v>53</v>
      </c>
      <c r="C6" s="4"/>
      <c r="D6" s="4"/>
      <c r="E6" s="4"/>
      <c r="F6" s="4"/>
      <c r="G6" s="4">
        <v>50</v>
      </c>
      <c r="H6" s="4"/>
      <c r="I6" s="4">
        <v>50</v>
      </c>
      <c r="J6" s="4">
        <v>-1.75</v>
      </c>
      <c r="K6" s="4">
        <v>48.25</v>
      </c>
      <c r="M6" s="1" t="s">
        <v>18</v>
      </c>
      <c r="N6" s="4">
        <v>897.22</v>
      </c>
    </row>
    <row r="7" spans="1:14" s="1" customFormat="1" ht="23.25">
      <c r="A7" s="2">
        <v>42486</v>
      </c>
      <c r="B7" s="1" t="s">
        <v>19</v>
      </c>
      <c r="C7" s="4">
        <v>150</v>
      </c>
      <c r="D7" s="4"/>
      <c r="E7" s="4"/>
      <c r="F7" s="4">
        <f>SUM(C7:E7)</f>
        <v>150</v>
      </c>
      <c r="G7" s="4"/>
      <c r="H7" s="4"/>
      <c r="I7" s="4">
        <v>150</v>
      </c>
      <c r="J7" s="4">
        <v>-4.05</v>
      </c>
      <c r="K7" s="4">
        <v>145.94999999999999</v>
      </c>
      <c r="M7" s="1" t="s">
        <v>20</v>
      </c>
      <c r="N7" s="4">
        <v>1043.17</v>
      </c>
    </row>
    <row r="8" spans="1:14" s="1" customFormat="1" ht="23.25">
      <c r="A8" s="2">
        <v>42489</v>
      </c>
      <c r="B8" s="1" t="s">
        <v>54</v>
      </c>
      <c r="C8" s="4"/>
      <c r="D8" s="4">
        <v>200</v>
      </c>
      <c r="E8" s="4"/>
      <c r="F8" s="4">
        <f>SUM(C8:E8)</f>
        <v>200</v>
      </c>
      <c r="G8" s="4"/>
      <c r="H8" s="4"/>
      <c r="I8" s="4">
        <v>200</v>
      </c>
      <c r="J8" s="4">
        <v>-7.15</v>
      </c>
      <c r="K8" s="4">
        <v>192.85</v>
      </c>
      <c r="M8" s="1" t="s">
        <v>21</v>
      </c>
      <c r="N8" s="9">
        <v>1236.02</v>
      </c>
    </row>
    <row r="9" spans="1:14" s="1" customFormat="1" ht="24" thickBot="1">
      <c r="A9" s="20" t="s">
        <v>50</v>
      </c>
      <c r="C9" s="11">
        <f>SUM(C4:C8)</f>
        <v>300</v>
      </c>
      <c r="D9" s="11">
        <f>SUM(D4:D8)</f>
        <v>200</v>
      </c>
      <c r="E9" s="10"/>
      <c r="F9" s="11">
        <f>SUM(C9:E9)</f>
        <v>500</v>
      </c>
      <c r="G9" s="11">
        <f>SUM(G4:G8)</f>
        <v>100</v>
      </c>
      <c r="H9" s="11"/>
      <c r="I9" s="11">
        <f>SUM(I4:I8)</f>
        <v>600</v>
      </c>
      <c r="J9" s="11">
        <f>SUM(J4:J8)</f>
        <v>-18.75</v>
      </c>
      <c r="K9" s="12">
        <f>SUM(K4:K8)</f>
        <v>581.25</v>
      </c>
      <c r="L9" s="8">
        <f>I9+J9-K9</f>
        <v>0</v>
      </c>
    </row>
    <row r="10" spans="1:14" s="1" customFormat="1" ht="24" thickTop="1"/>
  </sheetData>
  <customSheetViews>
    <customSheetView guid="{DD41D0B5-6320-4E50-909F-3C946F1CC831}" state="hidden">
      <selection activeCell="I1" sqref="I1"/>
      <pageMargins left="0.75" right="0.75" top="1" bottom="1" header="0.5" footer="0.5"/>
    </customSheetView>
  </customSheetView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30" sqref="G30"/>
    </sheetView>
  </sheetViews>
  <sheetFormatPr defaultColWidth="11" defaultRowHeight="15.75"/>
  <cols>
    <col min="1" max="1" width="29.875" bestFit="1" customWidth="1"/>
    <col min="2" max="2" width="21.625" bestFit="1" customWidth="1"/>
    <col min="3" max="3" width="19.625" bestFit="1" customWidth="1"/>
    <col min="4" max="4" width="16.375" bestFit="1" customWidth="1"/>
    <col min="5" max="5" width="16.5" bestFit="1" customWidth="1"/>
    <col min="6" max="6" width="21.625" bestFit="1" customWidth="1"/>
    <col min="7" max="7" width="13.625" bestFit="1" customWidth="1"/>
    <col min="8" max="8" width="21.125" bestFit="1" customWidth="1"/>
    <col min="9" max="9" width="15.5" bestFit="1" customWidth="1"/>
    <col min="10" max="10" width="11.875" bestFit="1" customWidth="1"/>
    <col min="11" max="11" width="15.5" bestFit="1" customWidth="1"/>
    <col min="12" max="12" width="16" customWidth="1"/>
    <col min="13" max="13" width="50.375" bestFit="1" customWidth="1"/>
    <col min="14" max="14" width="23.5" bestFit="1" customWidth="1"/>
  </cols>
  <sheetData>
    <row r="1" spans="1:14" s="1" customFormat="1" ht="23.25">
      <c r="A1" s="1" t="s">
        <v>1</v>
      </c>
    </row>
    <row r="2" spans="1:14" s="1" customFormat="1" ht="23.25">
      <c r="A2" s="1" t="s">
        <v>2</v>
      </c>
    </row>
    <row r="3" spans="1:14" s="23" customFormat="1" ht="23.25">
      <c r="A3" s="3" t="s">
        <v>3</v>
      </c>
      <c r="B3" s="3" t="s">
        <v>4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59</v>
      </c>
      <c r="I3" s="3" t="s">
        <v>5</v>
      </c>
      <c r="J3" s="3" t="s">
        <v>6</v>
      </c>
      <c r="K3" s="3" t="s">
        <v>7</v>
      </c>
      <c r="L3" s="3" t="s">
        <v>8</v>
      </c>
      <c r="M3" s="23" t="s">
        <v>9</v>
      </c>
      <c r="N3" s="23" t="s">
        <v>10</v>
      </c>
    </row>
    <row r="4" spans="1:14" s="1" customFormat="1" ht="23.25">
      <c r="A4" s="2">
        <v>42495</v>
      </c>
      <c r="B4" s="1" t="s">
        <v>22</v>
      </c>
      <c r="C4" s="4"/>
      <c r="D4" s="4"/>
      <c r="E4" s="4"/>
      <c r="F4" s="4">
        <v>50</v>
      </c>
      <c r="G4" s="4"/>
      <c r="H4" s="4"/>
      <c r="I4" s="4">
        <v>50</v>
      </c>
      <c r="J4" s="4">
        <v>-1.35</v>
      </c>
      <c r="K4" s="4">
        <v>48.65</v>
      </c>
      <c r="M4" s="1" t="s">
        <v>23</v>
      </c>
      <c r="N4" s="4">
        <v>1284.67</v>
      </c>
    </row>
    <row r="5" spans="1:14" s="1" customFormat="1" ht="23.25">
      <c r="A5" s="2">
        <v>42507</v>
      </c>
      <c r="B5" s="1" t="s">
        <v>55</v>
      </c>
      <c r="C5" s="4"/>
      <c r="D5" s="4"/>
      <c r="E5" s="4"/>
      <c r="F5" s="4"/>
      <c r="G5" s="4">
        <v>2</v>
      </c>
      <c r="H5" s="4"/>
      <c r="I5" s="4">
        <v>2</v>
      </c>
      <c r="J5" s="4">
        <v>-0.05</v>
      </c>
      <c r="K5" s="4">
        <v>1.95</v>
      </c>
      <c r="M5" s="1" t="s">
        <v>24</v>
      </c>
      <c r="N5" s="4">
        <v>1286.6199999999999</v>
      </c>
    </row>
    <row r="6" spans="1:14" s="1" customFormat="1" ht="23.25">
      <c r="A6" s="2">
        <v>42507</v>
      </c>
      <c r="B6" s="1" t="s">
        <v>56</v>
      </c>
      <c r="C6" s="4"/>
      <c r="D6" s="4">
        <v>200</v>
      </c>
      <c r="E6" s="4"/>
      <c r="F6" s="4"/>
      <c r="G6" s="4"/>
      <c r="H6" s="4"/>
      <c r="I6" s="4">
        <v>200</v>
      </c>
      <c r="J6" s="4">
        <v>-7.15</v>
      </c>
      <c r="K6" s="4">
        <v>192.85</v>
      </c>
      <c r="M6" s="1" t="s">
        <v>25</v>
      </c>
      <c r="N6" s="4">
        <v>1479.47</v>
      </c>
    </row>
    <row r="7" spans="1:14" s="1" customFormat="1" ht="23.25">
      <c r="A7" s="2">
        <v>42507</v>
      </c>
      <c r="B7" s="1" t="s">
        <v>57</v>
      </c>
      <c r="C7" s="4">
        <v>355</v>
      </c>
      <c r="D7" s="4"/>
      <c r="E7" s="4"/>
      <c r="F7" s="4"/>
      <c r="G7" s="4"/>
      <c r="H7" s="4"/>
      <c r="I7" s="4">
        <v>355</v>
      </c>
      <c r="J7" s="4">
        <v>-9.59</v>
      </c>
      <c r="K7" s="4">
        <v>345.41</v>
      </c>
      <c r="M7" s="1" t="s">
        <v>26</v>
      </c>
      <c r="N7" s="4">
        <v>1824.88</v>
      </c>
    </row>
    <row r="8" spans="1:14" s="1" customFormat="1" ht="23.25">
      <c r="A8" s="2">
        <v>42510</v>
      </c>
      <c r="B8" s="1" t="s">
        <v>27</v>
      </c>
      <c r="C8" s="4"/>
      <c r="D8" s="4">
        <v>800</v>
      </c>
      <c r="E8" s="4"/>
      <c r="F8" s="4"/>
      <c r="G8" s="4"/>
      <c r="H8" s="4"/>
      <c r="I8" s="4">
        <v>800</v>
      </c>
      <c r="J8" s="4">
        <v>-28.15</v>
      </c>
      <c r="K8" s="4">
        <v>771.85</v>
      </c>
      <c r="M8" s="1" t="s">
        <v>28</v>
      </c>
      <c r="N8" s="4">
        <v>2596.73</v>
      </c>
    </row>
    <row r="9" spans="1:14" s="1" customFormat="1" ht="23.25">
      <c r="A9" s="2">
        <v>42510</v>
      </c>
      <c r="B9" s="18" t="s">
        <v>58</v>
      </c>
      <c r="C9" s="4"/>
      <c r="D9" s="4"/>
      <c r="E9" s="4"/>
      <c r="F9" s="4"/>
      <c r="G9" s="4"/>
      <c r="H9" s="4"/>
      <c r="I9" s="16">
        <v>-464.7</v>
      </c>
      <c r="J9" s="4">
        <v>0</v>
      </c>
      <c r="K9" s="4">
        <v>-464.7</v>
      </c>
      <c r="M9" s="1" t="s">
        <v>0</v>
      </c>
      <c r="N9" s="4">
        <v>2132.0300000000002</v>
      </c>
    </row>
    <row r="10" spans="1:14" s="1" customFormat="1" ht="23.25">
      <c r="A10" s="2">
        <v>42514</v>
      </c>
      <c r="B10" s="1" t="s">
        <v>29</v>
      </c>
      <c r="C10" s="4"/>
      <c r="D10" s="4"/>
      <c r="E10" s="4">
        <v>135</v>
      </c>
      <c r="F10" s="4"/>
      <c r="G10" s="4"/>
      <c r="H10" s="4"/>
      <c r="I10" s="4">
        <v>135</v>
      </c>
      <c r="J10" s="4">
        <v>-3.65</v>
      </c>
      <c r="K10" s="4">
        <v>131.35</v>
      </c>
      <c r="M10" s="1" t="s">
        <v>30</v>
      </c>
      <c r="N10" s="4">
        <v>2263.38</v>
      </c>
    </row>
    <row r="11" spans="1:14" s="1" customFormat="1" ht="23.25">
      <c r="A11" s="2">
        <v>42514</v>
      </c>
      <c r="B11" s="1" t="s">
        <v>19</v>
      </c>
      <c r="C11" s="4">
        <v>150</v>
      </c>
      <c r="D11" s="4"/>
      <c r="E11" s="4"/>
      <c r="F11" s="4"/>
      <c r="G11" s="4"/>
      <c r="H11" s="4"/>
      <c r="I11" s="4">
        <v>150</v>
      </c>
      <c r="J11" s="4">
        <v>-4.05</v>
      </c>
      <c r="K11" s="4">
        <v>145.94999999999999</v>
      </c>
      <c r="M11" s="1" t="s">
        <v>20</v>
      </c>
      <c r="N11" s="4">
        <v>2409.33</v>
      </c>
    </row>
    <row r="12" spans="1:14" s="1" customFormat="1" ht="23.25">
      <c r="A12" s="2">
        <v>42514</v>
      </c>
      <c r="B12" s="1" t="s">
        <v>31</v>
      </c>
      <c r="C12" s="4"/>
      <c r="D12" s="4">
        <v>400</v>
      </c>
      <c r="E12" s="4"/>
      <c r="F12" s="4">
        <v>445</v>
      </c>
      <c r="G12" s="4"/>
      <c r="H12" s="4"/>
      <c r="I12" s="4">
        <v>845</v>
      </c>
      <c r="J12" s="4">
        <v>-22.82</v>
      </c>
      <c r="K12" s="4">
        <v>822.18</v>
      </c>
      <c r="M12" s="1" t="s">
        <v>23</v>
      </c>
      <c r="N12" s="9">
        <v>3231.51</v>
      </c>
    </row>
    <row r="13" spans="1:14" s="1" customFormat="1" ht="24" thickBot="1">
      <c r="A13" s="20" t="s">
        <v>50</v>
      </c>
      <c r="B13" s="21"/>
      <c r="C13" s="22">
        <f>SUM(C4:C12)</f>
        <v>505</v>
      </c>
      <c r="D13" s="22">
        <f>SUM(D4:D12)</f>
        <v>1400</v>
      </c>
      <c r="E13" s="22">
        <f>SUM(E4:E12)</f>
        <v>135</v>
      </c>
      <c r="F13" s="22">
        <f>SUM(F4:F12)</f>
        <v>495</v>
      </c>
      <c r="G13" s="22">
        <f>SUM(G4:G12)</f>
        <v>2</v>
      </c>
      <c r="H13" s="22">
        <v>-464.7</v>
      </c>
      <c r="I13" s="11">
        <f>SUM(I4:I12)</f>
        <v>2072.3000000000002</v>
      </c>
      <c r="J13" s="11">
        <f>SUM(J4:J12)</f>
        <v>-76.81</v>
      </c>
      <c r="K13" s="12">
        <f>SUM(K4:K12)</f>
        <v>1995.49</v>
      </c>
      <c r="L13" s="8">
        <f>I13+J13-K13</f>
        <v>0</v>
      </c>
    </row>
    <row r="14" spans="1:14" ht="16.5" thickTop="1"/>
  </sheetData>
  <customSheetViews>
    <customSheetView guid="{DD41D0B5-6320-4E50-909F-3C946F1CC831}" state="hidden">
      <selection activeCell="G30" sqref="G30"/>
      <pageMargins left="0.75" right="0.75" top="1" bottom="1" header="0.5" footer="0.5"/>
    </customSheetView>
  </customSheetView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N1" sqref="N1"/>
    </sheetView>
  </sheetViews>
  <sheetFormatPr defaultColWidth="11" defaultRowHeight="15.75"/>
  <cols>
    <col min="1" max="1" width="29.875" bestFit="1" customWidth="1"/>
    <col min="2" max="2" width="36" bestFit="1" customWidth="1"/>
    <col min="3" max="3" width="19.625" bestFit="1" customWidth="1"/>
    <col min="4" max="4" width="16.375" bestFit="1" customWidth="1"/>
    <col min="5" max="5" width="16.5" bestFit="1" customWidth="1"/>
    <col min="6" max="6" width="42.875" bestFit="1" customWidth="1"/>
    <col min="8" max="8" width="21.125" bestFit="1" customWidth="1"/>
    <col min="9" max="9" width="15.5" bestFit="1" customWidth="1"/>
    <col min="10" max="10" width="11.875" bestFit="1" customWidth="1"/>
    <col min="11" max="11" width="15.5" bestFit="1" customWidth="1"/>
    <col min="13" max="13" width="45.5" bestFit="1" customWidth="1"/>
  </cols>
  <sheetData>
    <row r="1" spans="1:14" s="1" customFormat="1" ht="23.25">
      <c r="A1" s="1" t="s">
        <v>1</v>
      </c>
    </row>
    <row r="2" spans="1:14" s="1" customFormat="1" ht="23.25">
      <c r="A2" s="1" t="s">
        <v>2</v>
      </c>
    </row>
    <row r="3" spans="1:14" s="23" customFormat="1" ht="42" customHeight="1">
      <c r="A3" s="3" t="s">
        <v>3</v>
      </c>
      <c r="B3" s="3" t="s">
        <v>4</v>
      </c>
      <c r="C3" s="3" t="s">
        <v>44</v>
      </c>
      <c r="D3" s="3" t="s">
        <v>45</v>
      </c>
      <c r="E3" s="3" t="s">
        <v>46</v>
      </c>
      <c r="F3" s="14" t="s">
        <v>60</v>
      </c>
      <c r="G3" s="3" t="s">
        <v>48</v>
      </c>
      <c r="H3" s="3" t="s">
        <v>59</v>
      </c>
      <c r="I3" s="3" t="s">
        <v>5</v>
      </c>
      <c r="J3" s="3" t="s">
        <v>6</v>
      </c>
      <c r="K3" s="3" t="s">
        <v>7</v>
      </c>
      <c r="L3" s="3" t="s">
        <v>8</v>
      </c>
      <c r="M3" s="23" t="s">
        <v>9</v>
      </c>
      <c r="N3" s="23" t="s">
        <v>10</v>
      </c>
    </row>
    <row r="4" spans="1:14" s="1" customFormat="1" ht="23.25">
      <c r="A4" s="2">
        <v>42534</v>
      </c>
      <c r="B4" s="24" t="s">
        <v>61</v>
      </c>
      <c r="C4" s="4"/>
      <c r="D4" s="4"/>
      <c r="E4" s="4"/>
      <c r="F4" s="4">
        <v>75</v>
      </c>
      <c r="G4" s="4"/>
      <c r="H4" s="4"/>
      <c r="I4" s="4">
        <v>75</v>
      </c>
      <c r="J4" s="4">
        <v>-2.78</v>
      </c>
      <c r="K4" s="4">
        <v>72.22</v>
      </c>
      <c r="M4" s="1" t="s">
        <v>32</v>
      </c>
      <c r="N4" s="4">
        <v>3303.73</v>
      </c>
    </row>
    <row r="5" spans="1:14" s="1" customFormat="1" ht="23.25">
      <c r="A5" s="2"/>
      <c r="B5" s="17" t="s">
        <v>62</v>
      </c>
      <c r="C5" s="4"/>
      <c r="D5" s="4"/>
      <c r="E5" s="4"/>
      <c r="F5" s="4"/>
      <c r="G5" s="4"/>
      <c r="H5" s="4">
        <v>464.7</v>
      </c>
      <c r="I5" s="4">
        <v>464.7</v>
      </c>
      <c r="J5" s="4">
        <v>0</v>
      </c>
      <c r="K5" s="4">
        <v>464.7</v>
      </c>
      <c r="N5" s="4">
        <v>4352.2299999999996</v>
      </c>
    </row>
    <row r="6" spans="1:14" s="1" customFormat="1" ht="23.25">
      <c r="A6" s="2">
        <v>42535</v>
      </c>
      <c r="B6" s="24" t="s">
        <v>63</v>
      </c>
      <c r="C6" s="4"/>
      <c r="D6" s="4">
        <v>600</v>
      </c>
      <c r="E6" s="4"/>
      <c r="F6" s="4"/>
      <c r="G6" s="4"/>
      <c r="H6" s="4"/>
      <c r="I6" s="4">
        <v>600</v>
      </c>
      <c r="J6" s="4">
        <v>-16.2</v>
      </c>
      <c r="K6" s="4">
        <f>I6+J6</f>
        <v>583.79999999999995</v>
      </c>
      <c r="N6" s="4"/>
    </row>
    <row r="7" spans="1:14" s="1" customFormat="1" ht="23.25">
      <c r="A7" s="2">
        <v>42544</v>
      </c>
      <c r="B7" s="1" t="s">
        <v>64</v>
      </c>
      <c r="C7" s="13"/>
      <c r="D7" s="4"/>
      <c r="E7" s="4"/>
      <c r="F7" s="4">
        <v>225</v>
      </c>
      <c r="G7" s="4"/>
      <c r="H7" s="4"/>
      <c r="I7" s="4">
        <v>225</v>
      </c>
      <c r="J7" s="4">
        <v>-6.08</v>
      </c>
      <c r="K7" s="4">
        <v>218.92</v>
      </c>
      <c r="M7" s="1" t="s">
        <v>33</v>
      </c>
      <c r="N7" s="4">
        <v>4571.1499999999996</v>
      </c>
    </row>
    <row r="8" spans="1:14" s="1" customFormat="1" ht="23.25">
      <c r="A8" s="2">
        <v>42544</v>
      </c>
      <c r="B8" s="1" t="s">
        <v>65</v>
      </c>
      <c r="C8" s="4">
        <v>150</v>
      </c>
      <c r="D8" s="4"/>
      <c r="E8" s="4"/>
      <c r="F8" s="4"/>
      <c r="G8" s="4"/>
      <c r="H8" s="4"/>
      <c r="I8" s="4">
        <v>150</v>
      </c>
      <c r="J8" s="4">
        <v>-4.05</v>
      </c>
      <c r="K8" s="4">
        <v>145.94999999999999</v>
      </c>
      <c r="M8" s="1" t="s">
        <v>34</v>
      </c>
      <c r="N8" s="4">
        <v>4717.1000000000004</v>
      </c>
    </row>
    <row r="9" spans="1:14" s="1" customFormat="1" ht="23.25">
      <c r="A9" s="2">
        <v>42549</v>
      </c>
      <c r="B9" s="1" t="s">
        <v>66</v>
      </c>
      <c r="C9" s="4">
        <v>769.5</v>
      </c>
      <c r="D9" s="4"/>
      <c r="E9" s="4"/>
      <c r="F9" s="4"/>
      <c r="G9" s="4"/>
      <c r="H9" s="4"/>
      <c r="I9" s="4">
        <v>769.5</v>
      </c>
      <c r="J9" s="4">
        <v>-20.78</v>
      </c>
      <c r="K9" s="4">
        <v>748.72</v>
      </c>
      <c r="M9" s="1" t="s">
        <v>35</v>
      </c>
      <c r="N9" s="9">
        <v>5465.82</v>
      </c>
    </row>
    <row r="10" spans="1:14" s="1" customFormat="1" ht="24" thickBot="1">
      <c r="A10" s="20" t="s">
        <v>50</v>
      </c>
      <c r="B10" s="7"/>
      <c r="C10" s="15">
        <f>SUM(C4:C9)</f>
        <v>919.5</v>
      </c>
      <c r="D10" s="15">
        <f>SUM(D4:D9)</f>
        <v>600</v>
      </c>
      <c r="E10" s="15"/>
      <c r="F10" s="15">
        <f>SUM(F4:F9)</f>
        <v>300</v>
      </c>
      <c r="G10" s="15"/>
      <c r="H10" s="15">
        <f>SUM(H4:H9)</f>
        <v>464.7</v>
      </c>
      <c r="I10" s="6">
        <f>SUM(I4:I9)</f>
        <v>2284.1999999999998</v>
      </c>
      <c r="J10" s="6">
        <f>SUM(J4:J9)</f>
        <v>-49.89</v>
      </c>
      <c r="K10" s="25">
        <f>SUM(K4:K9)</f>
        <v>2234.31</v>
      </c>
      <c r="L10" s="8">
        <f>I10+J10-K10</f>
        <v>0</v>
      </c>
    </row>
    <row r="11" spans="1:14" s="1" customFormat="1" ht="24" thickTop="1">
      <c r="H11" s="5"/>
    </row>
  </sheetData>
  <customSheetViews>
    <customSheetView guid="{DD41D0B5-6320-4E50-909F-3C946F1CC831}" state="hidden">
      <selection activeCell="N1" sqref="N1"/>
      <pageMargins left="0.75" right="0.75" top="1" bottom="1" header="0.5" footer="0.5"/>
    </customSheetView>
  </customSheetView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F13" workbookViewId="0">
      <selection activeCell="L25" sqref="L25"/>
    </sheetView>
  </sheetViews>
  <sheetFormatPr defaultColWidth="11" defaultRowHeight="15.75"/>
  <cols>
    <col min="1" max="1" width="29.875" bestFit="1" customWidth="1"/>
    <col min="2" max="2" width="48.375" bestFit="1" customWidth="1"/>
    <col min="3" max="3" width="19.125" bestFit="1" customWidth="1"/>
    <col min="4" max="4" width="16" bestFit="1" customWidth="1"/>
    <col min="5" max="5" width="16.375" bestFit="1" customWidth="1"/>
    <col min="6" max="6" width="20.625" bestFit="1" customWidth="1"/>
    <col min="7" max="7" width="13.5" bestFit="1" customWidth="1"/>
    <col min="8" max="8" width="20.625" bestFit="1" customWidth="1"/>
    <col min="9" max="9" width="15.625" bestFit="1" customWidth="1"/>
    <col min="10" max="10" width="13.375" bestFit="1" customWidth="1"/>
    <col min="11" max="11" width="15.625" bestFit="1" customWidth="1"/>
    <col min="13" max="13" width="50.5" bestFit="1" customWidth="1"/>
    <col min="14" max="14" width="22.875" bestFit="1" customWidth="1"/>
  </cols>
  <sheetData>
    <row r="1" spans="1:15" s="1" customFormat="1" ht="23.25">
      <c r="A1" s="1" t="s">
        <v>1</v>
      </c>
    </row>
    <row r="2" spans="1:15" s="1" customFormat="1" ht="23.25">
      <c r="A2" s="1" t="s">
        <v>2</v>
      </c>
    </row>
    <row r="3" spans="1:15" s="1" customFormat="1" ht="23.25">
      <c r="A3" s="19" t="s">
        <v>3</v>
      </c>
      <c r="B3" s="19" t="s">
        <v>4</v>
      </c>
      <c r="C3" s="19" t="s">
        <v>44</v>
      </c>
      <c r="D3" s="19" t="s">
        <v>45</v>
      </c>
      <c r="E3" s="19" t="s">
        <v>46</v>
      </c>
      <c r="F3" s="19" t="s">
        <v>72</v>
      </c>
      <c r="G3" s="19" t="s">
        <v>48</v>
      </c>
      <c r="H3" s="19" t="s">
        <v>59</v>
      </c>
      <c r="I3" s="19" t="s">
        <v>5</v>
      </c>
      <c r="J3" s="19" t="s">
        <v>6</v>
      </c>
      <c r="K3" s="19" t="s">
        <v>7</v>
      </c>
      <c r="L3" s="19" t="s">
        <v>8</v>
      </c>
      <c r="M3" s="1" t="s">
        <v>9</v>
      </c>
      <c r="N3" s="1" t="s">
        <v>10</v>
      </c>
    </row>
    <row r="4" spans="1:15" s="1" customFormat="1" ht="23.25">
      <c r="A4" s="2">
        <v>42552</v>
      </c>
      <c r="B4" s="1" t="s">
        <v>67</v>
      </c>
      <c r="C4" s="4"/>
      <c r="D4" s="4"/>
      <c r="E4" s="4"/>
      <c r="F4" s="4">
        <v>440</v>
      </c>
      <c r="G4" s="4"/>
      <c r="H4" s="4"/>
      <c r="I4" s="4">
        <v>440</v>
      </c>
      <c r="J4" s="4">
        <v>-11.88</v>
      </c>
      <c r="K4" s="4">
        <v>428.12</v>
      </c>
      <c r="L4" s="5"/>
      <c r="M4" s="1" t="s">
        <v>36</v>
      </c>
      <c r="N4" s="4">
        <v>5893.94</v>
      </c>
    </row>
    <row r="5" spans="1:15" s="1" customFormat="1" ht="23.25">
      <c r="A5" s="2">
        <v>42553</v>
      </c>
      <c r="B5" s="1" t="s">
        <v>68</v>
      </c>
      <c r="C5" s="4">
        <v>405</v>
      </c>
      <c r="D5" s="4"/>
      <c r="E5" s="4"/>
      <c r="F5" s="4"/>
      <c r="G5" s="4"/>
      <c r="H5" s="4"/>
      <c r="I5" s="4">
        <v>405</v>
      </c>
      <c r="J5" s="4">
        <v>-10.94</v>
      </c>
      <c r="K5" s="4">
        <v>394.06</v>
      </c>
      <c r="L5" s="5"/>
      <c r="M5" s="1" t="s">
        <v>37</v>
      </c>
      <c r="N5" s="4">
        <v>6288</v>
      </c>
    </row>
    <row r="6" spans="1:15" s="1" customFormat="1" ht="23.25">
      <c r="A6" s="2">
        <v>42555</v>
      </c>
      <c r="B6" s="1" t="s">
        <v>38</v>
      </c>
      <c r="C6" s="4"/>
      <c r="D6" s="4"/>
      <c r="E6" s="4"/>
      <c r="F6" s="4">
        <v>50</v>
      </c>
      <c r="G6" s="4"/>
      <c r="H6" s="4"/>
      <c r="I6" s="4">
        <v>50</v>
      </c>
      <c r="J6" s="4">
        <v>-1.75</v>
      </c>
      <c r="K6" s="4">
        <v>48.25</v>
      </c>
      <c r="L6" s="5"/>
      <c r="M6" s="1" t="s">
        <v>39</v>
      </c>
      <c r="N6" s="4">
        <v>6336.25</v>
      </c>
    </row>
    <row r="7" spans="1:15" s="1" customFormat="1" ht="23.25">
      <c r="A7" s="2">
        <v>42556</v>
      </c>
      <c r="B7" s="1" t="s">
        <v>69</v>
      </c>
      <c r="C7" s="13"/>
      <c r="D7" s="4"/>
      <c r="E7" s="4"/>
      <c r="F7" s="4">
        <v>50</v>
      </c>
      <c r="G7" s="4"/>
      <c r="H7" s="4"/>
      <c r="I7" s="4">
        <v>50</v>
      </c>
      <c r="J7" s="4">
        <v>-1.35</v>
      </c>
      <c r="K7" s="4">
        <v>48.65</v>
      </c>
      <c r="M7" s="1" t="s">
        <v>40</v>
      </c>
      <c r="N7" s="4">
        <v>6384.9</v>
      </c>
    </row>
    <row r="8" spans="1:15" s="1" customFormat="1" ht="23.25">
      <c r="A8" s="2">
        <v>42557</v>
      </c>
      <c r="B8" s="1" t="s">
        <v>70</v>
      </c>
      <c r="C8" s="4"/>
      <c r="D8" s="4"/>
      <c r="E8" s="4"/>
      <c r="F8" s="4">
        <v>445</v>
      </c>
      <c r="G8" s="4"/>
      <c r="H8" s="4"/>
      <c r="I8" s="4">
        <v>445</v>
      </c>
      <c r="J8" s="4">
        <v>-12.02</v>
      </c>
      <c r="K8" s="4">
        <v>432.98</v>
      </c>
      <c r="L8" s="5"/>
      <c r="M8" s="1" t="s">
        <v>41</v>
      </c>
      <c r="N8" s="4">
        <v>6817.88</v>
      </c>
    </row>
    <row r="9" spans="1:15" s="1" customFormat="1" ht="23.25">
      <c r="A9" s="2">
        <v>42559</v>
      </c>
      <c r="B9" s="1" t="s">
        <v>71</v>
      </c>
      <c r="C9" s="4"/>
      <c r="D9" s="4"/>
      <c r="E9" s="4"/>
      <c r="F9" s="4">
        <v>500</v>
      </c>
      <c r="G9" s="4"/>
      <c r="H9" s="4"/>
      <c r="I9" s="4">
        <v>500</v>
      </c>
      <c r="J9" s="4">
        <v>-13.5</v>
      </c>
      <c r="K9" s="4">
        <v>486.5</v>
      </c>
      <c r="L9" s="5"/>
      <c r="M9" s="1" t="s">
        <v>36</v>
      </c>
      <c r="N9" s="4">
        <v>7304.38</v>
      </c>
    </row>
    <row r="10" spans="1:15" s="1" customFormat="1" ht="23.25">
      <c r="A10" s="2">
        <v>42563</v>
      </c>
      <c r="B10" s="27" t="s">
        <v>73</v>
      </c>
      <c r="C10" s="4"/>
      <c r="D10" s="4"/>
      <c r="E10" s="4"/>
      <c r="F10" s="4">
        <v>75</v>
      </c>
      <c r="G10" s="4"/>
      <c r="H10" s="4"/>
      <c r="I10" s="4">
        <v>75</v>
      </c>
      <c r="J10" s="4">
        <v>-2.0299999999999998</v>
      </c>
      <c r="K10" s="4">
        <v>72.97</v>
      </c>
      <c r="L10" s="5"/>
      <c r="M10" s="1" t="s">
        <v>42</v>
      </c>
      <c r="N10" s="4">
        <v>7377.35</v>
      </c>
    </row>
    <row r="11" spans="1:15" s="1" customFormat="1" ht="23.25">
      <c r="A11" s="2">
        <v>42563</v>
      </c>
      <c r="B11" s="1" t="s">
        <v>74</v>
      </c>
      <c r="C11" s="4"/>
      <c r="D11" s="4">
        <v>100</v>
      </c>
      <c r="E11" s="4"/>
      <c r="F11" s="4"/>
      <c r="G11" s="4"/>
      <c r="H11" s="4"/>
      <c r="I11" s="4">
        <v>100</v>
      </c>
      <c r="J11" s="4">
        <v>-2.7</v>
      </c>
      <c r="K11" s="4">
        <v>97.3</v>
      </c>
      <c r="L11" s="5"/>
      <c r="M11" s="1" t="s">
        <v>23</v>
      </c>
      <c r="N11" s="4">
        <v>7474.65</v>
      </c>
    </row>
    <row r="12" spans="1:15" s="1" customFormat="1" ht="23.25">
      <c r="A12" s="2">
        <v>42565</v>
      </c>
      <c r="B12" s="1" t="s">
        <v>75</v>
      </c>
      <c r="C12" s="4"/>
      <c r="D12" s="4"/>
      <c r="E12" s="4"/>
      <c r="F12" s="4">
        <v>275</v>
      </c>
      <c r="G12" s="4"/>
      <c r="H12" s="4"/>
      <c r="I12" s="4">
        <v>275</v>
      </c>
      <c r="J12" s="4">
        <v>-7.43</v>
      </c>
      <c r="K12" s="4">
        <v>267.57</v>
      </c>
      <c r="L12" s="5"/>
      <c r="M12" s="1" t="s">
        <v>43</v>
      </c>
      <c r="N12" s="4">
        <v>7742.22</v>
      </c>
    </row>
    <row r="13" spans="1:15" s="1" customFormat="1" ht="23.25">
      <c r="A13" s="2">
        <v>42566</v>
      </c>
      <c r="B13" s="1" t="s">
        <v>67</v>
      </c>
      <c r="C13" s="4"/>
      <c r="D13" s="4"/>
      <c r="E13" s="4"/>
      <c r="F13" s="4">
        <v>522.5</v>
      </c>
      <c r="G13" s="4"/>
      <c r="H13" s="4"/>
      <c r="I13" s="4">
        <v>522.5</v>
      </c>
      <c r="J13" s="4">
        <v>-14.11</v>
      </c>
      <c r="K13" s="4">
        <f>I13+J13</f>
        <v>508.39</v>
      </c>
      <c r="L13" s="5"/>
      <c r="M13" s="1" t="s">
        <v>76</v>
      </c>
      <c r="N13" s="4">
        <f>N12+K13</f>
        <v>8250.61</v>
      </c>
    </row>
    <row r="14" spans="1:15" s="1" customFormat="1" ht="23.25">
      <c r="A14" s="2">
        <v>42569</v>
      </c>
      <c r="B14" s="1" t="s">
        <v>77</v>
      </c>
      <c r="C14" s="4"/>
      <c r="D14" s="4"/>
      <c r="E14" s="4"/>
      <c r="F14" s="4">
        <v>75</v>
      </c>
      <c r="G14" s="4"/>
      <c r="H14" s="4"/>
      <c r="I14" s="28">
        <v>75</v>
      </c>
      <c r="J14" s="28">
        <v>-2.0299999999999998</v>
      </c>
      <c r="K14" s="28">
        <v>72.97</v>
      </c>
      <c r="L14" s="5"/>
      <c r="M14" s="1" t="s">
        <v>42</v>
      </c>
      <c r="N14" s="4">
        <v>8323.58</v>
      </c>
    </row>
    <row r="15" spans="1:15" s="1" customFormat="1" ht="23.25">
      <c r="A15" s="2">
        <v>42570</v>
      </c>
      <c r="B15" s="27" t="s">
        <v>78</v>
      </c>
      <c r="C15" s="4"/>
      <c r="D15" s="4">
        <v>100</v>
      </c>
      <c r="E15" s="4"/>
      <c r="F15" s="4"/>
      <c r="G15" s="4"/>
      <c r="H15" s="4"/>
      <c r="I15" s="28">
        <v>100</v>
      </c>
      <c r="J15" s="28">
        <v>-2.7</v>
      </c>
      <c r="K15" s="28">
        <v>97.3</v>
      </c>
      <c r="L15" s="5"/>
      <c r="M15" s="1" t="s">
        <v>25</v>
      </c>
      <c r="N15" s="4">
        <v>8420.8799999999992</v>
      </c>
    </row>
    <row r="16" spans="1:15" s="1" customFormat="1" ht="23.25">
      <c r="A16" s="2">
        <v>42570</v>
      </c>
      <c r="B16" s="27" t="s">
        <v>79</v>
      </c>
      <c r="C16" s="4"/>
      <c r="D16" s="4"/>
      <c r="E16" s="4"/>
      <c r="F16" s="4">
        <v>247.5</v>
      </c>
      <c r="G16" s="4"/>
      <c r="H16" s="4"/>
      <c r="I16" s="28">
        <v>247.5</v>
      </c>
      <c r="J16" s="28">
        <v>-6.68</v>
      </c>
      <c r="K16" s="28">
        <f t="shared" ref="K16:K22" si="0">I16+J16</f>
        <v>240.82</v>
      </c>
      <c r="L16" s="5"/>
      <c r="M16" s="1" t="s">
        <v>43</v>
      </c>
      <c r="N16" s="4">
        <v>8661.7000000000007</v>
      </c>
      <c r="O16" s="5">
        <f>N15+K16-N16</f>
        <v>0</v>
      </c>
    </row>
    <row r="17" spans="1:14" ht="23.25">
      <c r="A17" s="2">
        <v>42576</v>
      </c>
      <c r="B17" s="1" t="s">
        <v>80</v>
      </c>
      <c r="F17" s="4">
        <v>165</v>
      </c>
      <c r="I17" s="4">
        <v>165</v>
      </c>
      <c r="J17" s="28">
        <v>-4.46</v>
      </c>
      <c r="K17" s="5">
        <f t="shared" si="0"/>
        <v>160.54</v>
      </c>
      <c r="L17" s="5"/>
      <c r="M17" s="1" t="s">
        <v>82</v>
      </c>
      <c r="N17" s="5">
        <f t="shared" ref="N17:N22" si="1">N16+K17</f>
        <v>8822.24</v>
      </c>
    </row>
    <row r="18" spans="1:14" ht="23.25">
      <c r="A18" s="2">
        <v>42576</v>
      </c>
      <c r="B18" s="1" t="s">
        <v>81</v>
      </c>
      <c r="F18" s="4">
        <v>75</v>
      </c>
      <c r="I18" s="4">
        <v>75</v>
      </c>
      <c r="J18" s="28">
        <v>-2.0299999999999998</v>
      </c>
      <c r="K18" s="5">
        <f t="shared" si="0"/>
        <v>72.97</v>
      </c>
      <c r="L18" s="5"/>
      <c r="M18" s="1" t="s">
        <v>85</v>
      </c>
      <c r="N18" s="5">
        <f t="shared" si="1"/>
        <v>8895.2099999999991</v>
      </c>
    </row>
    <row r="19" spans="1:14" ht="23.25">
      <c r="A19" s="2">
        <v>42576</v>
      </c>
      <c r="B19" s="1" t="s">
        <v>83</v>
      </c>
      <c r="F19" s="4">
        <v>50</v>
      </c>
      <c r="I19" s="4">
        <v>50</v>
      </c>
      <c r="J19" s="28">
        <v>-1.75</v>
      </c>
      <c r="K19" s="5">
        <f t="shared" si="0"/>
        <v>48.25</v>
      </c>
      <c r="L19" s="5"/>
      <c r="M19" s="30" t="s">
        <v>84</v>
      </c>
      <c r="N19" s="5">
        <f t="shared" si="1"/>
        <v>8943.4599999999991</v>
      </c>
    </row>
    <row r="20" spans="1:14" ht="23.25">
      <c r="A20" s="2">
        <v>42580</v>
      </c>
      <c r="B20" s="26" t="s">
        <v>86</v>
      </c>
      <c r="C20" s="4"/>
      <c r="D20" s="4"/>
      <c r="E20" s="4"/>
      <c r="F20" s="4">
        <v>50</v>
      </c>
      <c r="G20" s="4"/>
      <c r="H20" s="4"/>
      <c r="I20" s="28">
        <v>50</v>
      </c>
      <c r="J20" s="28">
        <v>-1.75</v>
      </c>
      <c r="K20" s="28">
        <f t="shared" si="0"/>
        <v>48.25</v>
      </c>
      <c r="L20" s="5"/>
      <c r="M20" s="31" t="s">
        <v>87</v>
      </c>
      <c r="N20" s="4">
        <f t="shared" si="1"/>
        <v>8991.7099999999991</v>
      </c>
    </row>
    <row r="21" spans="1:14" ht="23.25">
      <c r="A21" s="2">
        <v>42581</v>
      </c>
      <c r="B21" s="26" t="s">
        <v>88</v>
      </c>
      <c r="C21" s="4">
        <v>1440</v>
      </c>
      <c r="D21" s="4"/>
      <c r="E21" s="4"/>
      <c r="F21" s="4"/>
      <c r="G21" s="4"/>
      <c r="H21" s="4"/>
      <c r="I21" s="28">
        <v>1440</v>
      </c>
      <c r="J21" s="28">
        <v>-38.880000000000003</v>
      </c>
      <c r="K21" s="28">
        <f t="shared" si="0"/>
        <v>1401.12</v>
      </c>
      <c r="L21" s="5"/>
      <c r="M21" s="1" t="s">
        <v>89</v>
      </c>
      <c r="N21" s="4">
        <f t="shared" si="1"/>
        <v>10392.83</v>
      </c>
    </row>
    <row r="22" spans="1:14" ht="23.25">
      <c r="A22" s="2">
        <v>42581</v>
      </c>
      <c r="B22" s="26" t="s">
        <v>90</v>
      </c>
      <c r="C22" s="4">
        <v>405</v>
      </c>
      <c r="D22" s="4"/>
      <c r="E22" s="4"/>
      <c r="F22" s="4"/>
      <c r="G22" s="4"/>
      <c r="H22" s="4"/>
      <c r="I22" s="28">
        <v>405</v>
      </c>
      <c r="J22" s="28">
        <v>-10.94</v>
      </c>
      <c r="K22" s="28">
        <f t="shared" si="0"/>
        <v>394.06</v>
      </c>
      <c r="L22" s="5"/>
      <c r="M22" s="1" t="s">
        <v>91</v>
      </c>
      <c r="N22" s="4">
        <f t="shared" si="1"/>
        <v>10786.89</v>
      </c>
    </row>
    <row r="23" spans="1:14" ht="23.25">
      <c r="A23" s="2"/>
      <c r="B23" s="1"/>
      <c r="C23" s="4"/>
      <c r="D23" s="4"/>
      <c r="E23" s="4"/>
      <c r="F23" s="4"/>
      <c r="G23" s="4"/>
      <c r="H23" s="4"/>
      <c r="I23" s="29"/>
      <c r="J23" s="29"/>
      <c r="K23" s="29"/>
      <c r="L23" s="1"/>
      <c r="M23" s="1"/>
      <c r="N23" s="4"/>
    </row>
    <row r="24" spans="1:14" ht="24" thickBot="1">
      <c r="A24" s="32" t="s">
        <v>50</v>
      </c>
      <c r="B24" s="33"/>
      <c r="C24" s="35">
        <f>SUM(C4:C23)</f>
        <v>2250</v>
      </c>
      <c r="D24" s="35">
        <f>SUM(D4:D23)</f>
        <v>200</v>
      </c>
      <c r="E24" s="33"/>
      <c r="F24" s="35">
        <f>SUM(F4:F23)</f>
        <v>3020</v>
      </c>
      <c r="G24" s="33"/>
      <c r="H24" s="33"/>
      <c r="I24" s="35">
        <f>SUM(I4:I23)</f>
        <v>5470</v>
      </c>
      <c r="J24" s="35">
        <f>SUM(J4:J23)</f>
        <v>-148.93</v>
      </c>
      <c r="K24" s="35">
        <f>SUM(K4:K23)</f>
        <v>5321.07</v>
      </c>
      <c r="L24" s="37">
        <f>I24+J24-K24</f>
        <v>0</v>
      </c>
      <c r="M24" s="38"/>
      <c r="N24" s="38"/>
    </row>
    <row r="25" spans="1:14" ht="16.5" thickTop="1"/>
  </sheetData>
  <customSheetViews>
    <customSheetView guid="{DD41D0B5-6320-4E50-909F-3C946F1CC831}" state="hidden" topLeftCell="F13">
      <selection activeCell="L25" sqref="L25"/>
      <pageMargins left="0.75" right="0.75" top="1" bottom="1" header="0.5" footer="0.5"/>
      <pageSetup orientation="portrait" horizontalDpi="4294967292" verticalDpi="4294967292" r:id="rId1"/>
    </customSheetView>
  </customSheetViews>
  <pageMargins left="0.75" right="0.75" top="1" bottom="1" header="0.5" footer="0.5"/>
  <pageSetup orientation="portrait" horizontalDpi="4294967292" verticalDpi="4294967292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4" workbookViewId="0">
      <selection activeCell="N26" sqref="N26"/>
    </sheetView>
  </sheetViews>
  <sheetFormatPr defaultColWidth="11" defaultRowHeight="15.75"/>
  <cols>
    <col min="1" max="1" width="29.875" bestFit="1" customWidth="1"/>
    <col min="2" max="2" width="55.625" bestFit="1" customWidth="1"/>
    <col min="3" max="3" width="19.125" bestFit="1" customWidth="1"/>
    <col min="4" max="4" width="25.875" bestFit="1" customWidth="1"/>
    <col min="5" max="5" width="16.375" bestFit="1" customWidth="1"/>
    <col min="6" max="6" width="20.625" bestFit="1" customWidth="1"/>
    <col min="7" max="7" width="13.5" bestFit="1" customWidth="1"/>
    <col min="8" max="8" width="20.625" bestFit="1" customWidth="1"/>
    <col min="9" max="9" width="15.5" bestFit="1" customWidth="1"/>
    <col min="10" max="10" width="13.375" bestFit="1" customWidth="1"/>
    <col min="11" max="11" width="15.5" bestFit="1" customWidth="1"/>
    <col min="13" max="13" width="25.875" bestFit="1" customWidth="1"/>
    <col min="14" max="14" width="22.875" bestFit="1" customWidth="1"/>
  </cols>
  <sheetData>
    <row r="1" spans="1:15" ht="31.5">
      <c r="A1" s="50" t="s">
        <v>2</v>
      </c>
      <c r="B1" s="73">
        <v>42583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>
      <c r="A2" s="51" t="s">
        <v>3</v>
      </c>
      <c r="B2" s="51" t="s">
        <v>4</v>
      </c>
      <c r="C2" s="51" t="s">
        <v>44</v>
      </c>
      <c r="D2" s="51" t="s">
        <v>124</v>
      </c>
      <c r="E2" s="51" t="s">
        <v>46</v>
      </c>
      <c r="F2" s="51" t="s">
        <v>72</v>
      </c>
      <c r="G2" s="51" t="s">
        <v>103</v>
      </c>
      <c r="H2" s="62" t="s">
        <v>135</v>
      </c>
      <c r="I2" s="51" t="s">
        <v>5</v>
      </c>
      <c r="J2" s="51" t="s">
        <v>6</v>
      </c>
      <c r="K2" s="51" t="s">
        <v>7</v>
      </c>
      <c r="L2" s="51" t="s">
        <v>8</v>
      </c>
      <c r="M2" s="50" t="s">
        <v>9</v>
      </c>
      <c r="N2" s="50" t="s">
        <v>10</v>
      </c>
      <c r="O2" s="50"/>
    </row>
    <row r="3" spans="1:15" ht="23.25">
      <c r="A3" s="52">
        <v>42583</v>
      </c>
      <c r="B3" s="50" t="s">
        <v>125</v>
      </c>
      <c r="C3" s="53"/>
      <c r="D3" s="53"/>
      <c r="E3" s="53"/>
      <c r="F3" s="53">
        <v>75</v>
      </c>
      <c r="G3" s="53"/>
      <c r="H3" s="53"/>
      <c r="I3" s="53">
        <v>75</v>
      </c>
      <c r="J3" s="53">
        <v>-2.0299999999999998</v>
      </c>
      <c r="K3" s="53">
        <f>I3+J3</f>
        <v>72.97</v>
      </c>
      <c r="L3" s="50"/>
      <c r="M3" s="45" t="s">
        <v>93</v>
      </c>
      <c r="N3" s="53">
        <v>10859.86</v>
      </c>
      <c r="O3" s="50"/>
    </row>
    <row r="4" spans="1:15" ht="23.25">
      <c r="A4" s="52">
        <v>42583</v>
      </c>
      <c r="B4" s="26" t="s">
        <v>95</v>
      </c>
      <c r="C4" s="53"/>
      <c r="D4" s="53"/>
      <c r="E4" s="53"/>
      <c r="F4" s="53">
        <v>225</v>
      </c>
      <c r="G4" s="53"/>
      <c r="H4" s="53"/>
      <c r="I4" s="53">
        <v>225</v>
      </c>
      <c r="J4" s="53">
        <v>-6.08</v>
      </c>
      <c r="K4" s="53">
        <f t="shared" ref="K4:K23" si="0">I4+J4</f>
        <v>218.92</v>
      </c>
      <c r="L4" s="50"/>
      <c r="M4" s="45" t="s">
        <v>94</v>
      </c>
      <c r="N4" s="53">
        <v>11078.78</v>
      </c>
      <c r="O4" s="50"/>
    </row>
    <row r="5" spans="1:15" ht="23.25">
      <c r="A5" s="52">
        <v>42584</v>
      </c>
      <c r="B5" s="13" t="s">
        <v>97</v>
      </c>
      <c r="C5" s="53"/>
      <c r="D5" s="53"/>
      <c r="E5" s="53"/>
      <c r="F5" s="53">
        <v>220</v>
      </c>
      <c r="G5" s="53"/>
      <c r="H5" s="53"/>
      <c r="I5" s="53">
        <v>220</v>
      </c>
      <c r="J5" s="53">
        <v>-5.94</v>
      </c>
      <c r="K5" s="53">
        <f t="shared" si="0"/>
        <v>214.06</v>
      </c>
      <c r="L5" s="50"/>
      <c r="M5" s="45" t="s">
        <v>96</v>
      </c>
      <c r="N5" s="53">
        <v>11292.84</v>
      </c>
      <c r="O5" s="50"/>
    </row>
    <row r="6" spans="1:15" ht="23.25">
      <c r="A6" s="52">
        <v>42586</v>
      </c>
      <c r="B6" s="13" t="s">
        <v>99</v>
      </c>
      <c r="C6" s="53">
        <v>150</v>
      </c>
      <c r="D6" s="53"/>
      <c r="E6" s="53"/>
      <c r="F6" s="53"/>
      <c r="G6" s="53"/>
      <c r="H6" s="53"/>
      <c r="I6" s="53">
        <v>150</v>
      </c>
      <c r="J6" s="53">
        <v>-4.05</v>
      </c>
      <c r="K6" s="53">
        <f t="shared" si="0"/>
        <v>145.94999999999999</v>
      </c>
      <c r="L6" s="50"/>
      <c r="M6" s="48" t="s">
        <v>98</v>
      </c>
      <c r="N6" s="53">
        <v>11438.79</v>
      </c>
      <c r="O6" s="50"/>
    </row>
    <row r="7" spans="1:15" ht="23.25">
      <c r="A7" s="52">
        <v>42587</v>
      </c>
      <c r="B7" s="13" t="s">
        <v>101</v>
      </c>
      <c r="C7" s="53">
        <v>150</v>
      </c>
      <c r="D7" s="53"/>
      <c r="E7" s="53"/>
      <c r="F7" s="53"/>
      <c r="G7" s="53"/>
      <c r="H7" s="53"/>
      <c r="I7" s="53">
        <v>150</v>
      </c>
      <c r="J7" s="53">
        <v>-4.05</v>
      </c>
      <c r="K7" s="53">
        <f t="shared" si="0"/>
        <v>145.94999999999999</v>
      </c>
      <c r="L7" s="50"/>
      <c r="M7" s="48" t="s">
        <v>100</v>
      </c>
      <c r="N7" s="53">
        <v>11584.74</v>
      </c>
      <c r="O7" s="50"/>
    </row>
    <row r="8" spans="1:15" ht="23.25">
      <c r="A8" s="52">
        <v>42587</v>
      </c>
      <c r="B8" s="13" t="s">
        <v>116</v>
      </c>
      <c r="C8" s="53"/>
      <c r="D8" s="53"/>
      <c r="E8" s="53"/>
      <c r="F8" s="53">
        <v>225</v>
      </c>
      <c r="G8" s="53"/>
      <c r="H8" s="53"/>
      <c r="I8" s="53">
        <v>225</v>
      </c>
      <c r="J8" s="53">
        <v>-8.0299999999999994</v>
      </c>
      <c r="K8" s="53">
        <f t="shared" si="0"/>
        <v>216.97</v>
      </c>
      <c r="L8" s="50"/>
      <c r="M8" s="45" t="s">
        <v>117</v>
      </c>
      <c r="N8" s="53">
        <v>11801.71</v>
      </c>
      <c r="O8" s="50"/>
    </row>
    <row r="9" spans="1:15" ht="23.25">
      <c r="A9" s="52">
        <v>42588</v>
      </c>
      <c r="B9" s="13" t="s">
        <v>115</v>
      </c>
      <c r="C9" s="53">
        <v>1440</v>
      </c>
      <c r="D9" s="53"/>
      <c r="E9" s="53"/>
      <c r="F9" s="53"/>
      <c r="G9" s="53"/>
      <c r="H9" s="53"/>
      <c r="I9" s="53">
        <v>1440</v>
      </c>
      <c r="J9" s="53">
        <v>-38.880000000000003</v>
      </c>
      <c r="K9" s="53">
        <f t="shared" si="0"/>
        <v>1401.12</v>
      </c>
      <c r="L9" s="50"/>
      <c r="M9" s="45" t="s">
        <v>114</v>
      </c>
      <c r="N9" s="53">
        <v>13202.83</v>
      </c>
      <c r="O9" s="50"/>
    </row>
    <row r="10" spans="1:15" ht="23.25">
      <c r="A10" s="52">
        <v>42588</v>
      </c>
      <c r="B10" s="13" t="s">
        <v>113</v>
      </c>
      <c r="C10" s="53">
        <v>135</v>
      </c>
      <c r="D10" s="53"/>
      <c r="E10" s="53"/>
      <c r="F10" s="53"/>
      <c r="G10" s="53"/>
      <c r="H10" s="53"/>
      <c r="I10" s="53">
        <v>135</v>
      </c>
      <c r="J10" s="53">
        <v>-3.65</v>
      </c>
      <c r="K10" s="53">
        <f t="shared" si="0"/>
        <v>131.35</v>
      </c>
      <c r="L10" s="50"/>
      <c r="M10" s="45" t="s">
        <v>112</v>
      </c>
      <c r="N10" s="53">
        <v>13334.18</v>
      </c>
      <c r="O10" s="50"/>
    </row>
    <row r="11" spans="1:15" ht="23.25">
      <c r="A11" s="52">
        <v>42589</v>
      </c>
      <c r="B11" s="50" t="s">
        <v>122</v>
      </c>
      <c r="C11" s="53"/>
      <c r="D11" s="53"/>
      <c r="E11" s="53"/>
      <c r="F11" s="53">
        <v>50</v>
      </c>
      <c r="G11" s="53"/>
      <c r="H11" s="53"/>
      <c r="I11" s="53">
        <v>50</v>
      </c>
      <c r="J11" s="53">
        <v>-1.75</v>
      </c>
      <c r="K11" s="53">
        <f t="shared" si="0"/>
        <v>48.25</v>
      </c>
      <c r="L11" s="50"/>
      <c r="M11" s="45" t="s">
        <v>86</v>
      </c>
      <c r="N11" s="53">
        <v>13382.43</v>
      </c>
      <c r="O11" s="50"/>
    </row>
    <row r="12" spans="1:15" ht="23.25">
      <c r="A12" s="52">
        <v>42590</v>
      </c>
      <c r="B12" s="13" t="s">
        <v>118</v>
      </c>
      <c r="C12" s="53"/>
      <c r="D12" s="53"/>
      <c r="E12" s="53"/>
      <c r="F12" s="53">
        <v>75</v>
      </c>
      <c r="G12" s="53"/>
      <c r="H12" s="53"/>
      <c r="I12" s="53">
        <v>75</v>
      </c>
      <c r="J12" s="53">
        <v>-2.0299999999999998</v>
      </c>
      <c r="K12" s="53">
        <f t="shared" si="0"/>
        <v>72.97</v>
      </c>
      <c r="L12" s="50"/>
      <c r="M12" s="45" t="s">
        <v>93</v>
      </c>
      <c r="N12" s="53">
        <v>13455.4</v>
      </c>
      <c r="O12" s="50"/>
    </row>
    <row r="13" spans="1:15" ht="23.25">
      <c r="A13" s="52">
        <v>42590</v>
      </c>
      <c r="B13" s="13" t="s">
        <v>123</v>
      </c>
      <c r="C13" s="53"/>
      <c r="D13" s="53"/>
      <c r="E13" s="53"/>
      <c r="F13" s="53">
        <v>275</v>
      </c>
      <c r="G13" s="53"/>
      <c r="H13" s="53"/>
      <c r="I13" s="53">
        <v>275</v>
      </c>
      <c r="J13" s="53">
        <v>-7.43</v>
      </c>
      <c r="K13" s="53">
        <f t="shared" si="0"/>
        <v>267.57</v>
      </c>
      <c r="L13" s="50"/>
      <c r="M13" s="45" t="s">
        <v>110</v>
      </c>
      <c r="N13" s="53">
        <v>13722.97</v>
      </c>
      <c r="O13" s="50"/>
    </row>
    <row r="14" spans="1:15" ht="23.25">
      <c r="A14" s="52">
        <v>42591</v>
      </c>
      <c r="B14" s="13" t="s">
        <v>119</v>
      </c>
      <c r="C14" s="53">
        <v>405</v>
      </c>
      <c r="D14" s="53"/>
      <c r="E14" s="53"/>
      <c r="F14" s="53"/>
      <c r="G14" s="53"/>
      <c r="H14" s="53"/>
      <c r="I14" s="53">
        <v>405</v>
      </c>
      <c r="J14" s="53">
        <v>-10.94</v>
      </c>
      <c r="K14" s="53">
        <f t="shared" si="0"/>
        <v>394.06</v>
      </c>
      <c r="L14" s="50"/>
      <c r="M14" s="45" t="s">
        <v>111</v>
      </c>
      <c r="N14" s="53">
        <v>14117.03</v>
      </c>
      <c r="O14" s="50"/>
    </row>
    <row r="15" spans="1:15" ht="23.25">
      <c r="A15" s="52">
        <v>42597</v>
      </c>
      <c r="B15" s="13" t="s">
        <v>120</v>
      </c>
      <c r="C15" s="53"/>
      <c r="D15" s="53"/>
      <c r="E15" s="53"/>
      <c r="F15" s="53">
        <v>275</v>
      </c>
      <c r="G15" s="53"/>
      <c r="H15" s="53"/>
      <c r="I15" s="53">
        <v>275</v>
      </c>
      <c r="J15" s="53">
        <v>-7.43</v>
      </c>
      <c r="K15" s="53">
        <f t="shared" si="0"/>
        <v>267.57</v>
      </c>
      <c r="L15" s="50"/>
      <c r="M15" s="45" t="s">
        <v>110</v>
      </c>
      <c r="N15" s="53">
        <v>14384.6</v>
      </c>
      <c r="O15" s="50"/>
    </row>
    <row r="16" spans="1:15" ht="23.25">
      <c r="A16" s="52">
        <v>42597</v>
      </c>
      <c r="B16" s="13" t="s">
        <v>121</v>
      </c>
      <c r="C16" s="53"/>
      <c r="D16" s="53"/>
      <c r="E16" s="53"/>
      <c r="F16" s="53">
        <v>550</v>
      </c>
      <c r="G16" s="53"/>
      <c r="H16" s="53"/>
      <c r="I16" s="53">
        <v>550</v>
      </c>
      <c r="J16" s="53">
        <v>-14.85</v>
      </c>
      <c r="K16" s="53">
        <f t="shared" si="0"/>
        <v>535.15</v>
      </c>
      <c r="L16" s="50"/>
      <c r="M16" s="45" t="s">
        <v>38</v>
      </c>
      <c r="N16" s="53">
        <v>14919.75</v>
      </c>
      <c r="O16" s="50"/>
    </row>
    <row r="17" spans="1:15" ht="23.25">
      <c r="A17" s="52">
        <v>42598</v>
      </c>
      <c r="B17" s="13" t="s">
        <v>109</v>
      </c>
      <c r="C17" s="53"/>
      <c r="D17" s="53"/>
      <c r="E17" s="53"/>
      <c r="F17" s="53">
        <v>75</v>
      </c>
      <c r="G17" s="53"/>
      <c r="H17" s="53"/>
      <c r="I17" s="53">
        <v>75</v>
      </c>
      <c r="J17" s="53">
        <v>-2.0299999999999998</v>
      </c>
      <c r="K17" s="53">
        <f t="shared" si="0"/>
        <v>72.97</v>
      </c>
      <c r="L17" s="50"/>
      <c r="M17" s="48" t="s">
        <v>108</v>
      </c>
      <c r="N17" s="53">
        <v>14992.72</v>
      </c>
      <c r="O17" s="50"/>
    </row>
    <row r="18" spans="1:15" ht="23.25">
      <c r="A18" s="52">
        <v>42598</v>
      </c>
      <c r="B18" s="13" t="s">
        <v>107</v>
      </c>
      <c r="C18" s="53"/>
      <c r="D18" s="53"/>
      <c r="E18" s="53">
        <v>285</v>
      </c>
      <c r="F18" s="53"/>
      <c r="G18" s="53"/>
      <c r="H18" s="53"/>
      <c r="I18" s="53">
        <v>285</v>
      </c>
      <c r="J18" s="53">
        <v>-7.7</v>
      </c>
      <c r="K18" s="53">
        <f t="shared" si="0"/>
        <v>277.3</v>
      </c>
      <c r="L18" s="50"/>
      <c r="M18" s="48" t="s">
        <v>106</v>
      </c>
      <c r="N18" s="53">
        <v>15270.02</v>
      </c>
      <c r="O18" s="50"/>
    </row>
    <row r="19" spans="1:15" ht="23.25">
      <c r="A19" s="52">
        <v>42598</v>
      </c>
      <c r="B19" s="13" t="s">
        <v>105</v>
      </c>
      <c r="C19" s="53"/>
      <c r="D19" s="53"/>
      <c r="E19" s="53"/>
      <c r="F19" s="53">
        <v>100</v>
      </c>
      <c r="G19" s="53"/>
      <c r="H19" s="53"/>
      <c r="I19" s="53">
        <v>100</v>
      </c>
      <c r="J19" s="53">
        <v>-2.7</v>
      </c>
      <c r="K19" s="53">
        <f t="shared" si="0"/>
        <v>97.3</v>
      </c>
      <c r="L19" s="50"/>
      <c r="M19" s="48" t="s">
        <v>94</v>
      </c>
      <c r="N19" s="53">
        <v>15367.32</v>
      </c>
      <c r="O19" s="50"/>
    </row>
    <row r="20" spans="1:15" ht="23.25">
      <c r="A20" s="52">
        <v>42600</v>
      </c>
      <c r="B20" s="13" t="s">
        <v>104</v>
      </c>
      <c r="C20" s="53"/>
      <c r="D20" s="53">
        <v>450</v>
      </c>
      <c r="E20" s="53"/>
      <c r="F20" s="53"/>
      <c r="G20" s="53">
        <v>630</v>
      </c>
      <c r="H20" s="53"/>
      <c r="I20" s="53">
        <v>1080</v>
      </c>
      <c r="J20" s="53">
        <v>-29.16</v>
      </c>
      <c r="K20" s="53">
        <f t="shared" si="0"/>
        <v>1050.8399999999999</v>
      </c>
      <c r="L20" s="50"/>
      <c r="M20" s="48" t="s">
        <v>102</v>
      </c>
      <c r="N20" s="53">
        <v>16418.16</v>
      </c>
      <c r="O20" s="50"/>
    </row>
    <row r="21" spans="1:15" ht="23.25">
      <c r="A21" s="52">
        <v>42605</v>
      </c>
      <c r="B21" s="13" t="s">
        <v>131</v>
      </c>
      <c r="C21" s="53">
        <v>150</v>
      </c>
      <c r="D21" s="53"/>
      <c r="E21" s="53"/>
      <c r="F21" s="53"/>
      <c r="G21" s="53"/>
      <c r="H21" s="53"/>
      <c r="I21" s="53">
        <v>150</v>
      </c>
      <c r="J21" s="53">
        <v>-4.05</v>
      </c>
      <c r="K21" s="53">
        <f t="shared" si="0"/>
        <v>145.94999999999999</v>
      </c>
      <c r="L21" s="50"/>
      <c r="M21" s="48" t="s">
        <v>126</v>
      </c>
      <c r="N21" s="53">
        <f t="shared" ref="N21:N26" si="1">N20+K21</f>
        <v>16564.11</v>
      </c>
      <c r="O21" s="59"/>
    </row>
    <row r="22" spans="1:15" ht="23.25">
      <c r="A22" s="52">
        <v>42605</v>
      </c>
      <c r="B22" s="61" t="s">
        <v>132</v>
      </c>
      <c r="C22" s="53">
        <v>405</v>
      </c>
      <c r="D22" s="53"/>
      <c r="E22" s="53"/>
      <c r="F22" s="53"/>
      <c r="G22" s="53"/>
      <c r="H22" s="53"/>
      <c r="I22" s="60">
        <v>405</v>
      </c>
      <c r="J22" s="53">
        <v>-10.94</v>
      </c>
      <c r="K22" s="53">
        <f t="shared" si="0"/>
        <v>394.06</v>
      </c>
      <c r="L22" s="50"/>
      <c r="M22" s="48" t="s">
        <v>127</v>
      </c>
      <c r="N22" s="53">
        <f t="shared" si="1"/>
        <v>16958.169999999998</v>
      </c>
      <c r="O22" s="50"/>
    </row>
    <row r="23" spans="1:15" ht="22.5" customHeight="1">
      <c r="A23" s="52">
        <v>42607</v>
      </c>
      <c r="B23" s="61" t="s">
        <v>133</v>
      </c>
      <c r="C23" s="53">
        <v>150</v>
      </c>
      <c r="D23" s="53"/>
      <c r="E23" s="53"/>
      <c r="F23" s="53"/>
      <c r="G23" s="53"/>
      <c r="H23" s="53"/>
      <c r="I23" s="53">
        <v>150</v>
      </c>
      <c r="J23" s="53">
        <v>-4.05</v>
      </c>
      <c r="K23" s="53">
        <f t="shared" si="0"/>
        <v>145.94999999999999</v>
      </c>
      <c r="L23" s="50"/>
      <c r="M23" s="48" t="s">
        <v>128</v>
      </c>
      <c r="N23" s="53">
        <f t="shared" si="1"/>
        <v>17104.12</v>
      </c>
      <c r="O23" s="50"/>
    </row>
    <row r="24" spans="1:15" s="70" customFormat="1" ht="23.25">
      <c r="A24" s="64">
        <v>42609</v>
      </c>
      <c r="B24" s="65" t="s">
        <v>134</v>
      </c>
      <c r="C24" s="66">
        <v>410</v>
      </c>
      <c r="D24" s="66"/>
      <c r="E24" s="66"/>
      <c r="F24" s="66"/>
      <c r="G24" s="66"/>
      <c r="H24" s="66">
        <f>I24-C24</f>
        <v>480</v>
      </c>
      <c r="I24" s="67">
        <v>890</v>
      </c>
      <c r="J24" s="66">
        <v>-24.03</v>
      </c>
      <c r="K24" s="66">
        <f>I24+J24</f>
        <v>865.97</v>
      </c>
      <c r="L24" s="68"/>
      <c r="M24" s="69" t="s">
        <v>138</v>
      </c>
      <c r="N24" s="66">
        <f t="shared" si="1"/>
        <v>17970.09</v>
      </c>
      <c r="O24" s="68"/>
    </row>
    <row r="25" spans="1:15" s="70" customFormat="1" ht="23.25">
      <c r="A25" s="64">
        <v>42609</v>
      </c>
      <c r="B25" s="71" t="s">
        <v>136</v>
      </c>
      <c r="C25" s="66">
        <v>405</v>
      </c>
      <c r="D25" s="66"/>
      <c r="E25" s="66"/>
      <c r="F25" s="66"/>
      <c r="G25" s="66"/>
      <c r="H25" s="66"/>
      <c r="I25" s="67">
        <v>405</v>
      </c>
      <c r="J25" s="66">
        <v>-10.94</v>
      </c>
      <c r="K25" s="66">
        <f>I25+J25</f>
        <v>394.06</v>
      </c>
      <c r="L25" s="68"/>
      <c r="M25" s="72" t="s">
        <v>129</v>
      </c>
      <c r="N25" s="66">
        <f t="shared" si="1"/>
        <v>18364.150000000001</v>
      </c>
      <c r="O25" s="68"/>
    </row>
    <row r="26" spans="1:15" s="70" customFormat="1" ht="23.25">
      <c r="A26" s="64">
        <v>42610</v>
      </c>
      <c r="B26" s="71" t="s">
        <v>137</v>
      </c>
      <c r="C26" s="66">
        <v>405</v>
      </c>
      <c r="D26" s="66"/>
      <c r="E26" s="66"/>
      <c r="F26" s="66"/>
      <c r="G26" s="66"/>
      <c r="H26" s="66"/>
      <c r="I26" s="67">
        <v>405</v>
      </c>
      <c r="J26" s="66">
        <v>-10.94</v>
      </c>
      <c r="K26" s="66">
        <f>I26+J26</f>
        <v>394.06</v>
      </c>
      <c r="L26" s="68"/>
      <c r="M26" s="72" t="s">
        <v>130</v>
      </c>
      <c r="N26" s="66">
        <f t="shared" si="1"/>
        <v>18758.21</v>
      </c>
      <c r="O26" s="68"/>
    </row>
    <row r="27" spans="1:15" ht="23.25">
      <c r="A27" s="52"/>
      <c r="B27" s="13"/>
      <c r="C27" s="53"/>
      <c r="D27" s="53"/>
      <c r="E27" s="53"/>
      <c r="F27" s="53"/>
      <c r="G27" s="53"/>
      <c r="H27" s="53"/>
      <c r="I27" s="53"/>
      <c r="J27" s="53"/>
      <c r="K27" s="53"/>
      <c r="L27" s="50"/>
      <c r="M27" s="48"/>
      <c r="N27" s="53"/>
      <c r="O27" s="50"/>
    </row>
    <row r="28" spans="1:15" ht="23.25">
      <c r="A28" s="52"/>
      <c r="B28" s="13"/>
      <c r="C28" s="53"/>
      <c r="D28" s="53"/>
      <c r="E28" s="53"/>
      <c r="F28" s="53"/>
      <c r="G28" s="53"/>
      <c r="H28" s="53"/>
      <c r="I28" s="53"/>
      <c r="J28" s="53"/>
      <c r="K28" s="53"/>
      <c r="L28" s="50"/>
      <c r="M28" s="48"/>
      <c r="N28" s="53"/>
      <c r="O28" s="50"/>
    </row>
    <row r="29" spans="1:15" s="58" customFormat="1" ht="24" thickBot="1">
      <c r="A29" s="55"/>
      <c r="B29" s="54" t="s">
        <v>50</v>
      </c>
      <c r="C29" s="56">
        <f t="shared" ref="C29:K29" si="2">SUM(C3:C28)</f>
        <v>4205</v>
      </c>
      <c r="D29" s="56">
        <f t="shared" si="2"/>
        <v>450</v>
      </c>
      <c r="E29" s="56">
        <f t="shared" si="2"/>
        <v>285</v>
      </c>
      <c r="F29" s="56">
        <f t="shared" si="2"/>
        <v>2145</v>
      </c>
      <c r="G29" s="56">
        <f t="shared" si="2"/>
        <v>630</v>
      </c>
      <c r="H29" s="56">
        <f t="shared" si="2"/>
        <v>480</v>
      </c>
      <c r="I29" s="56">
        <f t="shared" si="2"/>
        <v>8195</v>
      </c>
      <c r="J29" s="56">
        <f t="shared" si="2"/>
        <v>-223.68</v>
      </c>
      <c r="K29" s="56">
        <f t="shared" si="2"/>
        <v>7971.32</v>
      </c>
      <c r="L29" s="57"/>
      <c r="M29" s="55"/>
      <c r="N29" s="55"/>
      <c r="O29" s="55"/>
    </row>
    <row r="30" spans="1:15" ht="24" thickTop="1">
      <c r="A30" s="50"/>
      <c r="B30" s="50"/>
      <c r="C30" s="53"/>
      <c r="D30" s="53"/>
      <c r="E30" s="53"/>
      <c r="F30" s="53"/>
      <c r="G30" s="53"/>
      <c r="H30" s="53">
        <f>H29+G29+F29+E29+D29+C29-I29</f>
        <v>0</v>
      </c>
      <c r="I30" s="50"/>
      <c r="J30" s="50"/>
      <c r="K30" s="63">
        <f>I29+J29-K29</f>
        <v>0</v>
      </c>
      <c r="L30" s="50"/>
      <c r="M30" s="50"/>
      <c r="N30" s="50"/>
      <c r="O30" s="50"/>
    </row>
  </sheetData>
  <customSheetViews>
    <customSheetView guid="{DD41D0B5-6320-4E50-909F-3C946F1CC831}" fitToPage="1" state="hidden" topLeftCell="A4">
      <selection activeCell="N26" sqref="N26"/>
      <pageMargins left="0.25" right="0.25" top="0.5" bottom="0.5" header="0.25" footer="0.25"/>
      <printOptions horizontalCentered="1" verticalCentered="1"/>
      <pageSetup paperSize="5" scale="50" orientation="landscape" horizontalDpi="4294967293" verticalDpi="4294967293" r:id="rId1"/>
    </customSheetView>
  </customSheetViews>
  <printOptions horizontalCentered="1" verticalCentered="1"/>
  <pageMargins left="0.25" right="0.25" top="0.5" bottom="0.5" header="0.25" footer="0.25"/>
  <pageSetup paperSize="5" scale="50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sqref="A1:XFD1048576"/>
    </sheetView>
  </sheetViews>
  <sheetFormatPr defaultColWidth="11" defaultRowHeight="21"/>
  <cols>
    <col min="1" max="1" width="29.875" bestFit="1" customWidth="1"/>
    <col min="2" max="2" width="55.625" style="83" bestFit="1" customWidth="1"/>
    <col min="3" max="3" width="19.125" bestFit="1" customWidth="1"/>
    <col min="4" max="4" width="25.875" bestFit="1" customWidth="1"/>
    <col min="5" max="5" width="16.375" bestFit="1" customWidth="1"/>
    <col min="6" max="6" width="20.625" bestFit="1" customWidth="1"/>
    <col min="7" max="7" width="13.5" bestFit="1" customWidth="1"/>
    <col min="8" max="8" width="20.625" bestFit="1" customWidth="1"/>
    <col min="9" max="9" width="15.5" bestFit="1" customWidth="1"/>
    <col min="10" max="10" width="13.375" bestFit="1" customWidth="1"/>
    <col min="11" max="11" width="15.5" bestFit="1" customWidth="1"/>
    <col min="13" max="13" width="25.875" bestFit="1" customWidth="1"/>
    <col min="14" max="14" width="22.875" bestFit="1" customWidth="1"/>
  </cols>
  <sheetData>
    <row r="1" spans="1:15" ht="26.25">
      <c r="A1" s="50" t="s">
        <v>2</v>
      </c>
      <c r="B1" s="85">
        <v>42614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>
      <c r="A2" s="51" t="s">
        <v>3</v>
      </c>
      <c r="B2" s="79" t="s">
        <v>4</v>
      </c>
      <c r="C2" s="51" t="s">
        <v>44</v>
      </c>
      <c r="D2" s="51" t="s">
        <v>124</v>
      </c>
      <c r="E2" s="51" t="s">
        <v>46</v>
      </c>
      <c r="F2" s="51" t="s">
        <v>72</v>
      </c>
      <c r="G2" s="51" t="s">
        <v>103</v>
      </c>
      <c r="H2" s="62" t="s">
        <v>135</v>
      </c>
      <c r="I2" s="51" t="s">
        <v>5</v>
      </c>
      <c r="J2" s="51" t="s">
        <v>6</v>
      </c>
      <c r="K2" s="51" t="s">
        <v>7</v>
      </c>
      <c r="L2" s="51" t="s">
        <v>8</v>
      </c>
      <c r="M2" s="50" t="s">
        <v>9</v>
      </c>
      <c r="N2" s="50" t="s">
        <v>10</v>
      </c>
      <c r="O2" s="50"/>
    </row>
    <row r="3" spans="1:15" ht="23.25">
      <c r="A3" s="52">
        <v>42614</v>
      </c>
      <c r="B3" s="80" t="s">
        <v>139</v>
      </c>
      <c r="C3" s="53">
        <v>285</v>
      </c>
      <c r="D3" s="53"/>
      <c r="E3" s="53"/>
      <c r="F3" s="53"/>
      <c r="G3" s="53"/>
      <c r="H3" s="53"/>
      <c r="I3" s="53">
        <v>285</v>
      </c>
      <c r="J3" s="53">
        <v>7.7</v>
      </c>
      <c r="K3" s="53">
        <f t="shared" ref="K3:K12" si="0">I3-J3</f>
        <v>277.3</v>
      </c>
      <c r="L3" s="50"/>
      <c r="M3" s="45"/>
      <c r="N3" s="53">
        <f>'Aug '!N26+Sep!N21+Sep!K3</f>
        <v>19035.509999999998</v>
      </c>
      <c r="O3" s="50"/>
    </row>
    <row r="4" spans="1:15" ht="23.25">
      <c r="A4" s="52">
        <v>42614</v>
      </c>
      <c r="B4" s="80" t="s">
        <v>139</v>
      </c>
      <c r="C4" s="53">
        <v>480</v>
      </c>
      <c r="D4" s="53"/>
      <c r="E4" s="53"/>
      <c r="F4" s="53"/>
      <c r="G4" s="53"/>
      <c r="H4" s="53"/>
      <c r="I4" s="53">
        <v>480</v>
      </c>
      <c r="J4" s="53">
        <v>12.96</v>
      </c>
      <c r="K4" s="53">
        <f t="shared" si="0"/>
        <v>467.04</v>
      </c>
      <c r="L4" s="50"/>
      <c r="M4" s="45"/>
      <c r="N4" s="53">
        <f t="shared" ref="N4:N12" si="1">N3+K4</f>
        <v>19502.55</v>
      </c>
      <c r="O4" s="50"/>
    </row>
    <row r="5" spans="1:15" ht="23.25">
      <c r="A5" s="52">
        <v>42620</v>
      </c>
      <c r="B5" s="81" t="s">
        <v>140</v>
      </c>
      <c r="C5" s="53"/>
      <c r="D5" s="53"/>
      <c r="E5" s="53">
        <v>500</v>
      </c>
      <c r="F5" s="53"/>
      <c r="G5" s="53"/>
      <c r="H5" s="53"/>
      <c r="I5" s="53">
        <v>500</v>
      </c>
      <c r="J5" s="53">
        <v>13.5</v>
      </c>
      <c r="K5" s="53">
        <f t="shared" si="0"/>
        <v>486.5</v>
      </c>
      <c r="L5" s="50"/>
      <c r="M5" s="45"/>
      <c r="N5" s="53">
        <f t="shared" si="1"/>
        <v>19989.05</v>
      </c>
      <c r="O5" s="50"/>
    </row>
    <row r="6" spans="1:15" ht="23.25">
      <c r="A6" s="52">
        <v>42621</v>
      </c>
      <c r="B6" s="81" t="s">
        <v>141</v>
      </c>
      <c r="C6" s="53">
        <v>150</v>
      </c>
      <c r="D6" s="53"/>
      <c r="E6" s="53"/>
      <c r="F6" s="53"/>
      <c r="G6" s="53"/>
      <c r="H6" s="53"/>
      <c r="I6" s="53">
        <v>150</v>
      </c>
      <c r="J6" s="53">
        <v>4.05</v>
      </c>
      <c r="K6" s="53">
        <f t="shared" si="0"/>
        <v>145.94999999999999</v>
      </c>
      <c r="L6" s="50"/>
      <c r="M6" s="48"/>
      <c r="N6" s="53">
        <f t="shared" si="1"/>
        <v>20135</v>
      </c>
      <c r="O6" s="50"/>
    </row>
    <row r="7" spans="1:15" s="70" customFormat="1" ht="23.25">
      <c r="A7" s="64">
        <v>42621</v>
      </c>
      <c r="B7" s="82" t="s">
        <v>142</v>
      </c>
      <c r="C7" s="66">
        <v>150</v>
      </c>
      <c r="D7" s="66"/>
      <c r="E7" s="66"/>
      <c r="F7" s="66"/>
      <c r="G7" s="66"/>
      <c r="H7" s="66">
        <v>175</v>
      </c>
      <c r="I7" s="66">
        <v>325</v>
      </c>
      <c r="J7" s="66">
        <v>8.7799999999999994</v>
      </c>
      <c r="K7" s="66">
        <f t="shared" si="0"/>
        <v>316.22000000000003</v>
      </c>
      <c r="L7" s="68"/>
      <c r="M7" s="72"/>
      <c r="N7" s="66">
        <f t="shared" si="1"/>
        <v>20451.22</v>
      </c>
      <c r="O7" s="68"/>
    </row>
    <row r="8" spans="1:15" ht="23.25">
      <c r="A8" s="52">
        <v>42622</v>
      </c>
      <c r="B8" s="81" t="s">
        <v>143</v>
      </c>
      <c r="C8" s="53"/>
      <c r="D8" s="53"/>
      <c r="E8" s="53"/>
      <c r="F8" s="53"/>
      <c r="G8" s="53">
        <v>350</v>
      </c>
      <c r="H8" s="53"/>
      <c r="I8" s="53">
        <v>350</v>
      </c>
      <c r="J8" s="53">
        <v>9.4499999999999993</v>
      </c>
      <c r="K8" s="53">
        <f t="shared" si="0"/>
        <v>340.55</v>
      </c>
      <c r="L8" s="50"/>
      <c r="M8" s="45"/>
      <c r="N8" s="53">
        <f t="shared" si="1"/>
        <v>20791.77</v>
      </c>
      <c r="O8" s="50"/>
    </row>
    <row r="9" spans="1:15" ht="23.25">
      <c r="A9" s="52">
        <v>42623</v>
      </c>
      <c r="B9" s="81" t="s">
        <v>144</v>
      </c>
      <c r="C9" s="53">
        <v>405</v>
      </c>
      <c r="D9" s="53"/>
      <c r="E9" s="53"/>
      <c r="F9" s="53"/>
      <c r="G9" s="53"/>
      <c r="H9" s="53"/>
      <c r="I9" s="53">
        <v>405</v>
      </c>
      <c r="J9" s="53">
        <v>10.94</v>
      </c>
      <c r="K9" s="53">
        <f t="shared" si="0"/>
        <v>394.06</v>
      </c>
      <c r="L9" s="50"/>
      <c r="M9" s="45"/>
      <c r="N9" s="53">
        <f t="shared" si="1"/>
        <v>21185.83</v>
      </c>
      <c r="O9" s="50"/>
    </row>
    <row r="10" spans="1:15" ht="23.25">
      <c r="A10" s="52">
        <v>42623</v>
      </c>
      <c r="B10" s="81" t="s">
        <v>145</v>
      </c>
      <c r="C10" s="53"/>
      <c r="D10" s="53"/>
      <c r="E10" s="53">
        <v>500</v>
      </c>
      <c r="F10" s="53"/>
      <c r="G10" s="53"/>
      <c r="H10" s="53"/>
      <c r="I10" s="53">
        <v>500</v>
      </c>
      <c r="J10" s="53">
        <v>13.5</v>
      </c>
      <c r="K10" s="53">
        <f t="shared" si="0"/>
        <v>486.5</v>
      </c>
      <c r="L10" s="50"/>
      <c r="M10" s="45"/>
      <c r="N10" s="53">
        <f t="shared" si="1"/>
        <v>21672.33</v>
      </c>
      <c r="O10" s="50"/>
    </row>
    <row r="11" spans="1:15" ht="23.25">
      <c r="A11" s="52">
        <v>42627</v>
      </c>
      <c r="B11" s="81" t="s">
        <v>146</v>
      </c>
      <c r="C11" s="53"/>
      <c r="D11" s="53"/>
      <c r="E11" s="53">
        <v>500</v>
      </c>
      <c r="F11" s="53"/>
      <c r="G11" s="53"/>
      <c r="H11" s="53"/>
      <c r="I11" s="53">
        <v>500</v>
      </c>
      <c r="J11" s="53">
        <v>13.5</v>
      </c>
      <c r="K11" s="53">
        <f t="shared" si="0"/>
        <v>486.5</v>
      </c>
      <c r="L11" s="50"/>
      <c r="M11" s="45"/>
      <c r="N11" s="53">
        <f t="shared" si="1"/>
        <v>22158.83</v>
      </c>
      <c r="O11" s="50"/>
    </row>
    <row r="12" spans="1:15" s="70" customFormat="1" ht="23.25">
      <c r="A12" s="64">
        <v>42627</v>
      </c>
      <c r="B12" s="82" t="s">
        <v>147</v>
      </c>
      <c r="C12" s="66">
        <v>1400</v>
      </c>
      <c r="D12" s="66"/>
      <c r="E12" s="66"/>
      <c r="F12" s="66"/>
      <c r="G12" s="66"/>
      <c r="H12" s="66"/>
      <c r="I12" s="66">
        <v>1400</v>
      </c>
      <c r="J12" s="66">
        <v>37.799999999999997</v>
      </c>
      <c r="K12" s="66">
        <f t="shared" si="0"/>
        <v>1362.2</v>
      </c>
      <c r="L12" s="68"/>
      <c r="M12" s="75"/>
      <c r="N12" s="66">
        <f t="shared" si="1"/>
        <v>23521.03</v>
      </c>
      <c r="O12" s="68"/>
    </row>
    <row r="13" spans="1:15" ht="23.25">
      <c r="A13" s="52">
        <v>42630</v>
      </c>
      <c r="B13" s="81" t="s">
        <v>148</v>
      </c>
      <c r="C13" s="53">
        <v>405</v>
      </c>
      <c r="D13" s="53"/>
      <c r="E13" s="53"/>
      <c r="F13" s="53"/>
      <c r="G13" s="53"/>
      <c r="H13" s="53"/>
      <c r="I13" s="53">
        <f>C13</f>
        <v>405</v>
      </c>
      <c r="J13" s="53">
        <v>10.94</v>
      </c>
      <c r="K13" s="53">
        <f>I13-J13</f>
        <v>394.06</v>
      </c>
      <c r="L13" s="50"/>
      <c r="M13" s="77" t="s">
        <v>149</v>
      </c>
      <c r="N13" s="53">
        <f>N12+K13</f>
        <v>23915.09</v>
      </c>
      <c r="O13" s="50"/>
    </row>
    <row r="14" spans="1:15" ht="23.25">
      <c r="A14" s="52">
        <v>42632</v>
      </c>
      <c r="B14" s="81" t="s">
        <v>151</v>
      </c>
      <c r="C14" s="53">
        <v>285</v>
      </c>
      <c r="D14" s="53"/>
      <c r="E14" s="53"/>
      <c r="F14" s="53"/>
      <c r="G14" s="53"/>
      <c r="H14" s="53"/>
      <c r="I14" s="53">
        <f>C14</f>
        <v>285</v>
      </c>
      <c r="J14" s="53">
        <v>7.7</v>
      </c>
      <c r="K14" s="53">
        <f>I14-J14</f>
        <v>277.3</v>
      </c>
      <c r="L14" s="50"/>
      <c r="M14" s="77" t="s">
        <v>150</v>
      </c>
      <c r="N14" s="53">
        <f>N13+K14</f>
        <v>24192.39</v>
      </c>
      <c r="O14" s="50"/>
    </row>
    <row r="15" spans="1:15" ht="23.25">
      <c r="A15" s="52">
        <v>42633</v>
      </c>
      <c r="B15" s="81" t="s">
        <v>131</v>
      </c>
      <c r="C15" s="53">
        <v>150</v>
      </c>
      <c r="D15" s="53"/>
      <c r="E15" s="53"/>
      <c r="F15" s="53"/>
      <c r="G15" s="53"/>
      <c r="H15" s="53"/>
      <c r="I15" s="53">
        <v>150</v>
      </c>
      <c r="J15" s="53">
        <v>4.05</v>
      </c>
      <c r="K15" s="53">
        <f>I15-J15</f>
        <v>145.94999999999999</v>
      </c>
      <c r="L15" s="50"/>
      <c r="M15" s="77" t="s">
        <v>152</v>
      </c>
      <c r="N15" s="53">
        <f>N14+K15</f>
        <v>24338.34</v>
      </c>
      <c r="O15" s="50"/>
    </row>
    <row r="16" spans="1:15" ht="23.25">
      <c r="A16" s="52">
        <v>42637</v>
      </c>
      <c r="B16" s="76" t="s">
        <v>154</v>
      </c>
      <c r="C16" s="53">
        <v>150</v>
      </c>
      <c r="D16" s="53"/>
      <c r="E16" s="53"/>
      <c r="F16" s="53"/>
      <c r="G16" s="53"/>
      <c r="H16" s="53"/>
      <c r="I16" s="53">
        <v>150</v>
      </c>
      <c r="J16" s="53">
        <v>4.05</v>
      </c>
      <c r="K16" s="53">
        <f>I16-J16</f>
        <v>145.94999999999999</v>
      </c>
      <c r="L16" s="50"/>
      <c r="M16" s="77" t="s">
        <v>153</v>
      </c>
      <c r="N16" s="53">
        <f>N15+K16</f>
        <v>24484.29</v>
      </c>
      <c r="O16" s="50"/>
    </row>
    <row r="17" spans="1:15" ht="23.25">
      <c r="A17" s="52"/>
      <c r="B17" s="80"/>
      <c r="C17" s="53"/>
      <c r="D17" s="53"/>
      <c r="E17" s="53"/>
      <c r="F17" s="53"/>
      <c r="G17" s="53"/>
      <c r="H17" s="53"/>
      <c r="I17" s="53"/>
      <c r="J17" s="53"/>
      <c r="K17" s="53"/>
      <c r="L17" s="50"/>
      <c r="M17" s="48"/>
      <c r="N17" s="53"/>
      <c r="O17" s="74"/>
    </row>
    <row r="18" spans="1:15" ht="23.25">
      <c r="A18" s="52"/>
      <c r="B18" s="81"/>
      <c r="C18" s="53"/>
      <c r="D18" s="53"/>
      <c r="E18" s="53"/>
      <c r="F18" s="53"/>
      <c r="G18" s="53"/>
      <c r="H18" s="53"/>
      <c r="I18" s="60"/>
      <c r="J18" s="53"/>
      <c r="K18" s="53"/>
      <c r="L18" s="50"/>
      <c r="M18" s="48"/>
      <c r="N18" s="53"/>
      <c r="O18" s="50"/>
    </row>
    <row r="19" spans="1:15" s="97" customFormat="1" ht="22.5" customHeight="1" thickBot="1">
      <c r="A19" s="86" t="s">
        <v>155</v>
      </c>
      <c r="B19" s="87"/>
      <c r="C19" s="88">
        <f>SUM(C3:C18)</f>
        <v>3860</v>
      </c>
      <c r="D19" s="88"/>
      <c r="E19" s="88">
        <f>SUM(E3:E18)</f>
        <v>1500</v>
      </c>
      <c r="F19" s="88"/>
      <c r="G19" s="88">
        <f>SUM(G3:G18)</f>
        <v>350</v>
      </c>
      <c r="H19" s="88">
        <f>SUM(H3:H18)</f>
        <v>175</v>
      </c>
      <c r="I19" s="88">
        <f>SUM(I3:I18)</f>
        <v>5885</v>
      </c>
      <c r="J19" s="88">
        <f>SUM(J3:J18)</f>
        <v>158.91999999999999</v>
      </c>
      <c r="K19" s="88">
        <f>SUM(K3:K18)</f>
        <v>5726.08</v>
      </c>
      <c r="L19" s="89"/>
      <c r="M19" s="90"/>
      <c r="N19" s="91"/>
      <c r="O19" s="89"/>
    </row>
    <row r="20" spans="1:15" s="70" customFormat="1" ht="24" thickTop="1">
      <c r="A20" s="52"/>
      <c r="B20" s="78"/>
      <c r="C20" s="66"/>
      <c r="D20" s="66"/>
      <c r="E20" s="66"/>
      <c r="F20" s="66"/>
      <c r="G20" s="66"/>
      <c r="H20" s="66"/>
      <c r="I20" s="67">
        <f>C19+E19+D19+F19+G19+H19-I19</f>
        <v>0</v>
      </c>
      <c r="J20" s="66"/>
      <c r="K20" s="66">
        <f>I19-J19-K19</f>
        <v>0</v>
      </c>
      <c r="L20" s="68"/>
      <c r="M20" s="69"/>
      <c r="N20" s="66"/>
      <c r="O20" s="68"/>
    </row>
    <row r="21" spans="1:15" s="70" customFormat="1" ht="23.25">
      <c r="A21" s="52"/>
      <c r="B21" s="82"/>
      <c r="C21" s="66"/>
      <c r="D21" s="66"/>
      <c r="E21" s="66"/>
      <c r="F21" s="66"/>
      <c r="G21" s="66"/>
      <c r="H21" s="66"/>
      <c r="I21" s="67"/>
      <c r="J21" s="66"/>
      <c r="K21" s="66"/>
      <c r="L21" s="68"/>
      <c r="M21" s="72"/>
      <c r="N21" s="66"/>
      <c r="O21" s="68"/>
    </row>
    <row r="22" spans="1:15" s="70" customFormat="1" ht="23.25">
      <c r="A22" s="52"/>
      <c r="B22" s="82"/>
      <c r="C22" s="66"/>
      <c r="D22" s="66"/>
      <c r="E22" s="66"/>
      <c r="F22" s="66"/>
      <c r="G22" s="66"/>
      <c r="H22" s="66"/>
      <c r="I22" s="67"/>
      <c r="J22" s="66"/>
      <c r="K22" s="66"/>
      <c r="L22" s="68"/>
      <c r="M22" s="72"/>
      <c r="N22" s="66"/>
      <c r="O22" s="68"/>
    </row>
    <row r="23" spans="1:15" s="70" customFormat="1" ht="23.25">
      <c r="A23" s="52"/>
      <c r="B23" s="82"/>
      <c r="C23" s="66"/>
      <c r="D23" s="66"/>
      <c r="E23" s="66"/>
      <c r="F23" s="66"/>
      <c r="G23" s="66"/>
      <c r="H23" s="66"/>
      <c r="I23" s="67"/>
      <c r="J23" s="66"/>
      <c r="K23" s="66"/>
      <c r="L23" s="68"/>
      <c r="M23" s="72"/>
      <c r="N23" s="66"/>
      <c r="O23" s="68"/>
    </row>
    <row r="24" spans="1:15" s="70" customFormat="1" ht="23.25">
      <c r="A24" s="52"/>
      <c r="B24" s="82"/>
      <c r="C24" s="66"/>
      <c r="D24" s="66"/>
      <c r="E24" s="66"/>
      <c r="F24" s="66"/>
      <c r="G24" s="66"/>
      <c r="H24" s="66"/>
      <c r="I24" s="67"/>
      <c r="J24" s="66"/>
      <c r="K24" s="66"/>
      <c r="L24" s="68"/>
      <c r="M24" s="72"/>
      <c r="N24" s="66"/>
      <c r="O24" s="68"/>
    </row>
    <row r="25" spans="1:15" s="70" customFormat="1" ht="23.25">
      <c r="A25" s="52"/>
      <c r="B25" s="82"/>
      <c r="C25" s="66"/>
      <c r="D25" s="66"/>
      <c r="E25" s="66"/>
      <c r="F25" s="66"/>
      <c r="G25" s="66"/>
      <c r="H25" s="66"/>
      <c r="I25" s="67"/>
      <c r="J25" s="66"/>
      <c r="K25" s="66"/>
      <c r="L25" s="68"/>
      <c r="M25" s="72"/>
      <c r="N25" s="66"/>
      <c r="O25" s="68"/>
    </row>
    <row r="26" spans="1:15" s="70" customFormat="1" ht="23.25">
      <c r="A26" s="52"/>
      <c r="B26" s="82"/>
      <c r="C26" s="66"/>
      <c r="D26" s="66"/>
      <c r="E26" s="66"/>
      <c r="F26" s="66"/>
      <c r="G26" s="66"/>
      <c r="H26" s="66"/>
      <c r="I26" s="67"/>
      <c r="J26" s="66"/>
      <c r="K26" s="66"/>
      <c r="L26" s="68"/>
      <c r="M26" s="72"/>
      <c r="N26" s="66"/>
      <c r="O26" s="68"/>
    </row>
    <row r="27" spans="1:15" s="70" customFormat="1" ht="23.25">
      <c r="A27" s="52"/>
      <c r="B27" s="82"/>
      <c r="C27" s="66"/>
      <c r="D27" s="66"/>
      <c r="E27" s="66"/>
      <c r="F27" s="66"/>
      <c r="G27" s="66"/>
      <c r="H27" s="66"/>
      <c r="I27" s="67"/>
      <c r="J27" s="66"/>
      <c r="K27" s="66"/>
      <c r="L27" s="68"/>
      <c r="M27" s="72"/>
      <c r="N27" s="66"/>
      <c r="O27" s="68"/>
    </row>
    <row r="28" spans="1:15" s="70" customFormat="1" ht="23.25">
      <c r="A28" s="52"/>
      <c r="B28" s="82"/>
      <c r="C28" s="66"/>
      <c r="D28" s="66"/>
      <c r="E28" s="66"/>
      <c r="F28" s="66"/>
      <c r="G28" s="66"/>
      <c r="H28" s="66"/>
      <c r="I28" s="67"/>
      <c r="J28" s="66"/>
      <c r="K28" s="66"/>
      <c r="L28" s="68"/>
      <c r="M28" s="72"/>
      <c r="N28" s="66"/>
      <c r="O28" s="68"/>
    </row>
    <row r="29" spans="1:15" s="70" customFormat="1" ht="23.25">
      <c r="A29" s="64"/>
      <c r="B29" s="82"/>
      <c r="C29" s="66"/>
      <c r="D29" s="66"/>
      <c r="E29" s="66"/>
      <c r="F29" s="66"/>
      <c r="G29" s="66"/>
      <c r="H29" s="66"/>
      <c r="I29" s="67"/>
      <c r="J29" s="66"/>
      <c r="K29" s="66"/>
      <c r="L29" s="68"/>
      <c r="M29" s="72"/>
      <c r="N29" s="66"/>
      <c r="O29" s="68"/>
    </row>
    <row r="30" spans="1:15" s="70" customFormat="1" ht="23.25">
      <c r="A30" s="64"/>
      <c r="B30" s="82"/>
      <c r="C30" s="66"/>
      <c r="D30" s="66"/>
      <c r="E30" s="66"/>
      <c r="F30" s="66"/>
      <c r="G30" s="66"/>
      <c r="H30" s="66"/>
      <c r="I30" s="67"/>
      <c r="J30" s="66"/>
      <c r="K30" s="66"/>
      <c r="L30" s="68"/>
      <c r="M30" s="72"/>
      <c r="N30" s="66"/>
      <c r="O30" s="68"/>
    </row>
    <row r="31" spans="1:15" s="70" customFormat="1" ht="23.25">
      <c r="A31" s="64"/>
      <c r="B31" s="82"/>
      <c r="C31" s="66"/>
      <c r="D31" s="66"/>
      <c r="E31" s="66"/>
      <c r="F31" s="66"/>
      <c r="G31" s="66"/>
      <c r="H31" s="66"/>
      <c r="I31" s="67"/>
      <c r="J31" s="66"/>
      <c r="K31" s="66"/>
      <c r="L31" s="68"/>
      <c r="M31" s="72"/>
      <c r="N31" s="66"/>
      <c r="O31" s="68"/>
    </row>
    <row r="32" spans="1:15" s="70" customFormat="1" ht="23.25">
      <c r="A32" s="64"/>
      <c r="B32" s="82"/>
      <c r="C32" s="66"/>
      <c r="D32" s="66"/>
      <c r="E32" s="66"/>
      <c r="F32" s="66"/>
      <c r="G32" s="66"/>
      <c r="H32" s="66"/>
      <c r="I32" s="67"/>
      <c r="J32" s="66"/>
      <c r="K32" s="66"/>
      <c r="L32" s="68"/>
      <c r="M32" s="72"/>
      <c r="N32" s="66"/>
      <c r="O32" s="68"/>
    </row>
    <row r="33" spans="1:15" s="70" customFormat="1" ht="23.25">
      <c r="A33" s="64"/>
      <c r="B33" s="82"/>
      <c r="C33" s="66"/>
      <c r="D33" s="66"/>
      <c r="E33" s="66"/>
      <c r="F33" s="66"/>
      <c r="G33" s="66"/>
      <c r="H33" s="66"/>
      <c r="I33" s="67"/>
      <c r="J33" s="66"/>
      <c r="K33" s="66"/>
      <c r="L33" s="68"/>
      <c r="M33" s="72"/>
      <c r="N33" s="66"/>
      <c r="O33" s="68"/>
    </row>
    <row r="34" spans="1:15" s="70" customFormat="1" ht="23.25">
      <c r="A34" s="64"/>
      <c r="B34" s="82"/>
      <c r="C34" s="66"/>
      <c r="D34" s="66"/>
      <c r="E34" s="66"/>
      <c r="F34" s="66"/>
      <c r="G34" s="66"/>
      <c r="H34" s="66"/>
      <c r="I34" s="67"/>
      <c r="J34" s="66"/>
      <c r="K34" s="66"/>
      <c r="L34" s="68"/>
      <c r="M34" s="72"/>
      <c r="N34" s="66"/>
      <c r="O34" s="68"/>
    </row>
  </sheetData>
  <customSheetViews>
    <customSheetView guid="{DD41D0B5-6320-4E50-909F-3C946F1CC831}" fitToPage="1" state="hidden">
      <selection sqref="A1:XFD1048576"/>
      <pageMargins left="0.75" right="0.75" top="1" bottom="1" header="0.5" footer="0.5"/>
      <pageSetup paperSize="5" scale="48" orientation="landscape" horizontalDpi="4294967293" verticalDpi="4294967293" r:id="rId1"/>
    </customSheetView>
  </customSheetViews>
  <pageMargins left="0.75" right="0.75" top="1" bottom="1" header="0.5" footer="0.5"/>
  <pageSetup paperSize="5" scale="48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F4" workbookViewId="0">
      <selection sqref="A1:XFD1048576"/>
    </sheetView>
  </sheetViews>
  <sheetFormatPr defaultColWidth="11" defaultRowHeight="21"/>
  <cols>
    <col min="1" max="1" width="29.875" bestFit="1" customWidth="1"/>
    <col min="2" max="2" width="55.625" style="83" bestFit="1" customWidth="1"/>
    <col min="3" max="3" width="19.125" bestFit="1" customWidth="1"/>
    <col min="4" max="4" width="25.875" bestFit="1" customWidth="1"/>
    <col min="5" max="5" width="16.375" bestFit="1" customWidth="1"/>
    <col min="6" max="6" width="20.625" bestFit="1" customWidth="1"/>
    <col min="7" max="7" width="13.5" bestFit="1" customWidth="1"/>
    <col min="8" max="8" width="20.625" bestFit="1" customWidth="1"/>
    <col min="9" max="9" width="15.5" bestFit="1" customWidth="1"/>
    <col min="10" max="10" width="13.375" bestFit="1" customWidth="1"/>
    <col min="11" max="11" width="15.5" bestFit="1" customWidth="1"/>
    <col min="13" max="13" width="25.875" bestFit="1" customWidth="1"/>
    <col min="14" max="14" width="22.875" bestFit="1" customWidth="1"/>
  </cols>
  <sheetData>
    <row r="1" spans="1:15" ht="26.25">
      <c r="A1" s="50" t="s">
        <v>2</v>
      </c>
      <c r="B1" s="85">
        <v>42644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>
      <c r="A2" s="51" t="s">
        <v>3</v>
      </c>
      <c r="B2" s="79" t="s">
        <v>4</v>
      </c>
      <c r="C2" s="51" t="s">
        <v>44</v>
      </c>
      <c r="D2" s="51" t="s">
        <v>124</v>
      </c>
      <c r="E2" s="51" t="s">
        <v>46</v>
      </c>
      <c r="F2" s="51" t="s">
        <v>72</v>
      </c>
      <c r="G2" s="51" t="s">
        <v>103</v>
      </c>
      <c r="H2" s="62" t="s">
        <v>135</v>
      </c>
      <c r="I2" s="51" t="s">
        <v>5</v>
      </c>
      <c r="J2" s="51" t="s">
        <v>6</v>
      </c>
      <c r="K2" s="51" t="s">
        <v>7</v>
      </c>
      <c r="L2" s="51" t="s">
        <v>8</v>
      </c>
      <c r="M2" s="50" t="s">
        <v>9</v>
      </c>
      <c r="N2" s="50" t="s">
        <v>10</v>
      </c>
      <c r="O2" s="50"/>
    </row>
    <row r="3" spans="1:15" ht="23.25">
      <c r="A3" s="51"/>
      <c r="B3" s="79"/>
      <c r="C3" s="51"/>
      <c r="D3" s="51"/>
      <c r="E3" s="51"/>
      <c r="F3" s="51"/>
      <c r="G3" s="51"/>
      <c r="H3" s="62"/>
      <c r="I3" s="51"/>
      <c r="J3" s="51"/>
      <c r="K3" s="51"/>
      <c r="L3" s="51"/>
      <c r="M3" s="50"/>
      <c r="N3" s="53">
        <v>24484.29</v>
      </c>
      <c r="O3" s="50"/>
    </row>
    <row r="4" spans="1:15" ht="23.25">
      <c r="A4" s="52">
        <v>42644</v>
      </c>
      <c r="B4" s="61" t="s">
        <v>157</v>
      </c>
      <c r="C4" s="53">
        <v>405</v>
      </c>
      <c r="D4" s="53"/>
      <c r="E4" s="53"/>
      <c r="F4" s="53"/>
      <c r="G4" s="53"/>
      <c r="H4" s="53"/>
      <c r="I4" s="53">
        <v>405</v>
      </c>
      <c r="J4" s="53">
        <v>10.94</v>
      </c>
      <c r="K4" s="53">
        <f>I4-J4</f>
        <v>394.06</v>
      </c>
      <c r="L4" s="50"/>
      <c r="M4" s="77" t="s">
        <v>156</v>
      </c>
      <c r="N4" s="98">
        <f t="shared" ref="N4:N9" si="0">N3+K4</f>
        <v>24878.35</v>
      </c>
      <c r="O4" s="50"/>
    </row>
    <row r="5" spans="1:15" ht="23.25">
      <c r="A5" s="52">
        <v>42649</v>
      </c>
      <c r="B5" s="61" t="s">
        <v>158</v>
      </c>
      <c r="C5" s="53">
        <v>150</v>
      </c>
      <c r="D5" s="53"/>
      <c r="E5" s="53"/>
      <c r="F5" s="53"/>
      <c r="G5" s="53"/>
      <c r="H5" s="53"/>
      <c r="I5" s="53">
        <f>C5</f>
        <v>150</v>
      </c>
      <c r="J5" s="53">
        <v>4.05</v>
      </c>
      <c r="K5" s="53">
        <f t="shared" ref="K5:K17" si="1">I5-J5</f>
        <v>145.94999999999999</v>
      </c>
      <c r="L5" s="50"/>
      <c r="M5" s="77" t="s">
        <v>159</v>
      </c>
      <c r="N5" s="53">
        <f t="shared" si="0"/>
        <v>25024.3</v>
      </c>
      <c r="O5" s="50"/>
    </row>
    <row r="6" spans="1:15" ht="23.25">
      <c r="A6" s="52">
        <v>42655</v>
      </c>
      <c r="B6" s="61" t="s">
        <v>161</v>
      </c>
      <c r="C6" s="53">
        <v>405</v>
      </c>
      <c r="D6" s="53"/>
      <c r="E6" s="53"/>
      <c r="F6" s="53"/>
      <c r="G6" s="53"/>
      <c r="H6" s="53"/>
      <c r="I6" s="53">
        <v>405</v>
      </c>
      <c r="J6" s="53">
        <v>10.94</v>
      </c>
      <c r="K6" s="53">
        <f t="shared" si="1"/>
        <v>394.06</v>
      </c>
      <c r="L6" s="50"/>
      <c r="M6" s="77" t="s">
        <v>160</v>
      </c>
      <c r="N6" s="53">
        <f t="shared" si="0"/>
        <v>25418.36</v>
      </c>
      <c r="O6" s="50"/>
    </row>
    <row r="7" spans="1:15" ht="23.25">
      <c r="A7" s="52">
        <v>42663</v>
      </c>
      <c r="B7" s="61" t="s">
        <v>163</v>
      </c>
      <c r="C7" s="53">
        <v>150</v>
      </c>
      <c r="D7" s="53"/>
      <c r="E7" s="53"/>
      <c r="F7" s="53"/>
      <c r="G7" s="53"/>
      <c r="H7" s="53"/>
      <c r="I7" s="53">
        <v>150</v>
      </c>
      <c r="J7" s="53">
        <v>4.05</v>
      </c>
      <c r="K7" s="53">
        <f t="shared" si="1"/>
        <v>145.94999999999999</v>
      </c>
      <c r="L7" s="50"/>
      <c r="M7" s="77" t="s">
        <v>162</v>
      </c>
      <c r="N7" s="53">
        <f t="shared" si="0"/>
        <v>25564.31</v>
      </c>
      <c r="O7" s="50"/>
    </row>
    <row r="8" spans="1:15" s="70" customFormat="1" ht="23.25">
      <c r="A8" s="52">
        <v>42663</v>
      </c>
      <c r="B8" s="61" t="s">
        <v>165</v>
      </c>
      <c r="C8" s="66">
        <v>150</v>
      </c>
      <c r="D8" s="66"/>
      <c r="E8" s="66"/>
      <c r="F8" s="66"/>
      <c r="G8" s="66"/>
      <c r="H8" s="66"/>
      <c r="I8" s="66">
        <v>150</v>
      </c>
      <c r="J8" s="66">
        <v>4.05</v>
      </c>
      <c r="K8" s="53">
        <f t="shared" si="1"/>
        <v>145.94999999999999</v>
      </c>
      <c r="L8" s="68"/>
      <c r="M8" s="77" t="s">
        <v>164</v>
      </c>
      <c r="N8" s="66">
        <f t="shared" si="0"/>
        <v>25710.26</v>
      </c>
      <c r="O8" s="68"/>
    </row>
    <row r="9" spans="1:15" ht="23.25">
      <c r="A9" s="52">
        <v>42672</v>
      </c>
      <c r="B9" s="61" t="s">
        <v>167</v>
      </c>
      <c r="C9" s="66">
        <v>150</v>
      </c>
      <c r="D9" s="53"/>
      <c r="E9" s="53"/>
      <c r="F9" s="53"/>
      <c r="G9" s="66">
        <v>350</v>
      </c>
      <c r="H9" s="53"/>
      <c r="I9" s="53">
        <v>500</v>
      </c>
      <c r="J9" s="53">
        <v>13.5</v>
      </c>
      <c r="K9" s="53">
        <f t="shared" si="1"/>
        <v>486.5</v>
      </c>
      <c r="L9" s="50"/>
      <c r="M9" s="77" t="s">
        <v>166</v>
      </c>
      <c r="N9" s="53">
        <f t="shared" si="0"/>
        <v>26196.76</v>
      </c>
      <c r="O9" s="74"/>
    </row>
    <row r="10" spans="1:15" ht="23.25">
      <c r="A10" s="52">
        <v>42672</v>
      </c>
      <c r="B10" s="61" t="s">
        <v>168</v>
      </c>
      <c r="C10" s="53">
        <v>405</v>
      </c>
      <c r="D10" s="53"/>
      <c r="E10" s="53"/>
      <c r="F10" s="53"/>
      <c r="G10" s="53"/>
      <c r="H10" s="53"/>
      <c r="I10" s="53">
        <v>405</v>
      </c>
      <c r="J10" s="53">
        <v>10.94</v>
      </c>
      <c r="K10" s="53">
        <f t="shared" si="1"/>
        <v>394.06</v>
      </c>
      <c r="L10" s="50"/>
      <c r="M10" s="77" t="s">
        <v>170</v>
      </c>
      <c r="N10" s="53">
        <f t="shared" ref="N10:N15" si="2">N9+K10</f>
        <v>26590.82</v>
      </c>
      <c r="O10" s="74"/>
    </row>
    <row r="11" spans="1:15" ht="23.25">
      <c r="A11" s="52">
        <v>42672</v>
      </c>
      <c r="B11" s="61" t="s">
        <v>171</v>
      </c>
      <c r="C11" s="53">
        <v>405</v>
      </c>
      <c r="D11" s="53"/>
      <c r="E11" s="53"/>
      <c r="F11" s="53"/>
      <c r="G11" s="53"/>
      <c r="H11" s="53"/>
      <c r="I11" s="53">
        <v>405</v>
      </c>
      <c r="J11" s="53">
        <v>10.94</v>
      </c>
      <c r="K11" s="53">
        <f t="shared" si="1"/>
        <v>394.06</v>
      </c>
      <c r="L11" s="50"/>
      <c r="M11" s="77" t="s">
        <v>169</v>
      </c>
      <c r="N11" s="53">
        <f t="shared" si="2"/>
        <v>26984.880000000001</v>
      </c>
      <c r="O11" s="74"/>
    </row>
    <row r="12" spans="1:15" ht="23.25">
      <c r="A12" s="52">
        <v>42672</v>
      </c>
      <c r="B12" s="61" t="s">
        <v>172</v>
      </c>
      <c r="C12" s="53">
        <v>1440</v>
      </c>
      <c r="D12" s="53"/>
      <c r="E12" s="53"/>
      <c r="F12" s="53"/>
      <c r="G12" s="53"/>
      <c r="H12" s="53"/>
      <c r="I12" s="53">
        <v>1440</v>
      </c>
      <c r="J12" s="53">
        <v>38.880000000000003</v>
      </c>
      <c r="K12" s="53">
        <f t="shared" si="1"/>
        <v>1401.12</v>
      </c>
      <c r="L12" s="50"/>
      <c r="M12" s="48" t="s">
        <v>173</v>
      </c>
      <c r="N12" s="53">
        <f t="shared" si="2"/>
        <v>28386</v>
      </c>
      <c r="O12" s="74"/>
    </row>
    <row r="13" spans="1:15" ht="23.25">
      <c r="A13" s="52">
        <v>42672</v>
      </c>
      <c r="B13" s="61" t="s">
        <v>175</v>
      </c>
      <c r="C13" s="53">
        <v>150</v>
      </c>
      <c r="D13" s="53"/>
      <c r="E13" s="53"/>
      <c r="F13" s="53"/>
      <c r="G13" s="53"/>
      <c r="H13" s="53"/>
      <c r="I13" s="53">
        <v>150</v>
      </c>
      <c r="J13" s="53">
        <v>4.05</v>
      </c>
      <c r="K13" s="53">
        <f t="shared" si="1"/>
        <v>145.94999999999999</v>
      </c>
      <c r="L13" s="50"/>
      <c r="M13" s="77" t="s">
        <v>174</v>
      </c>
      <c r="N13" s="53">
        <f t="shared" si="2"/>
        <v>28531.95</v>
      </c>
      <c r="O13" s="74"/>
    </row>
    <row r="14" spans="1:15" ht="23.25">
      <c r="A14" s="52">
        <v>42672</v>
      </c>
      <c r="B14" s="61" t="s">
        <v>177</v>
      </c>
      <c r="C14" s="53">
        <v>405</v>
      </c>
      <c r="D14" s="53"/>
      <c r="E14" s="53"/>
      <c r="F14" s="53"/>
      <c r="G14" s="53"/>
      <c r="H14" s="53"/>
      <c r="I14" s="53">
        <v>405</v>
      </c>
      <c r="J14" s="53">
        <v>10.94</v>
      </c>
      <c r="K14" s="53">
        <f t="shared" si="1"/>
        <v>394.06</v>
      </c>
      <c r="L14" s="50"/>
      <c r="M14" s="77" t="s">
        <v>176</v>
      </c>
      <c r="N14" s="53">
        <f t="shared" si="2"/>
        <v>28926.01</v>
      </c>
      <c r="O14" s="74"/>
    </row>
    <row r="15" spans="1:15" ht="23.25">
      <c r="A15" s="52">
        <v>42672</v>
      </c>
      <c r="B15" s="61" t="s">
        <v>171</v>
      </c>
      <c r="C15" s="53">
        <v>405</v>
      </c>
      <c r="D15" s="53"/>
      <c r="E15" s="53"/>
      <c r="F15" s="53"/>
      <c r="G15" s="53"/>
      <c r="H15" s="53"/>
      <c r="I15" s="53">
        <v>405</v>
      </c>
      <c r="J15" s="53">
        <v>10.94</v>
      </c>
      <c r="K15" s="53">
        <f t="shared" si="1"/>
        <v>394.06</v>
      </c>
      <c r="L15" s="50"/>
      <c r="M15" s="77" t="s">
        <v>169</v>
      </c>
      <c r="N15" s="53">
        <f t="shared" si="2"/>
        <v>29320.07</v>
      </c>
      <c r="O15" s="74"/>
    </row>
    <row r="16" spans="1:15" ht="23.25">
      <c r="A16" s="52">
        <v>42672</v>
      </c>
      <c r="B16" s="61" t="s">
        <v>178</v>
      </c>
      <c r="C16" s="53">
        <v>765</v>
      </c>
      <c r="D16" s="53"/>
      <c r="E16" s="53"/>
      <c r="F16" s="53"/>
      <c r="G16" s="53"/>
      <c r="H16" s="53"/>
      <c r="I16" s="99">
        <v>765</v>
      </c>
      <c r="J16" s="53">
        <v>20.66</v>
      </c>
      <c r="K16" s="53">
        <f>I16-J16</f>
        <v>744.34</v>
      </c>
      <c r="L16" s="50"/>
      <c r="M16" s="77" t="s">
        <v>153</v>
      </c>
      <c r="N16" s="53">
        <f>N15+K16</f>
        <v>30064.41</v>
      </c>
      <c r="O16" s="74"/>
    </row>
    <row r="17" spans="1:15" ht="23.25">
      <c r="A17" s="52">
        <v>42674</v>
      </c>
      <c r="B17" s="61" t="s">
        <v>179</v>
      </c>
      <c r="C17" s="53">
        <v>405</v>
      </c>
      <c r="D17" s="53"/>
      <c r="E17" s="53"/>
      <c r="F17" s="53"/>
      <c r="G17" s="53"/>
      <c r="H17" s="53"/>
      <c r="I17" s="99">
        <v>405</v>
      </c>
      <c r="J17" s="53">
        <v>14.33</v>
      </c>
      <c r="K17" s="53">
        <f t="shared" si="1"/>
        <v>390.67</v>
      </c>
      <c r="L17" s="50"/>
      <c r="M17" s="77" t="s">
        <v>180</v>
      </c>
      <c r="N17" s="53">
        <f>N16+K17</f>
        <v>30455.08</v>
      </c>
      <c r="O17" s="50"/>
    </row>
    <row r="18" spans="1:15" s="97" customFormat="1" ht="22.5" customHeight="1" thickBot="1">
      <c r="A18" s="86" t="s">
        <v>155</v>
      </c>
      <c r="B18" s="87"/>
      <c r="C18" s="88">
        <f>SUM(C4:C17)</f>
        <v>5790</v>
      </c>
      <c r="D18" s="88"/>
      <c r="E18" s="88">
        <f>SUM(E4:E17)</f>
        <v>0</v>
      </c>
      <c r="F18" s="88"/>
      <c r="G18" s="88">
        <f>SUM(G4:G17)</f>
        <v>350</v>
      </c>
      <c r="H18" s="88">
        <f>SUM(H4:H17)</f>
        <v>0</v>
      </c>
      <c r="I18" s="88">
        <f>SUM(I4:I17)</f>
        <v>6140</v>
      </c>
      <c r="J18" s="88">
        <f>SUM(J4:J17)</f>
        <v>169.21</v>
      </c>
      <c r="K18" s="88">
        <f>SUM(K4:K17)</f>
        <v>5970.79</v>
      </c>
      <c r="L18" s="89"/>
      <c r="M18" s="90"/>
      <c r="N18" s="91"/>
      <c r="O18" s="89"/>
    </row>
    <row r="19" spans="1:15" s="70" customFormat="1" ht="24" thickTop="1">
      <c r="A19" s="52"/>
      <c r="B19" s="78"/>
      <c r="C19" s="66"/>
      <c r="D19" s="66"/>
      <c r="E19" s="66"/>
      <c r="F19" s="66"/>
      <c r="G19" s="66"/>
      <c r="H19" s="66"/>
      <c r="I19" s="67"/>
      <c r="J19" s="66"/>
      <c r="K19" s="66"/>
      <c r="L19" s="68"/>
      <c r="M19" s="69"/>
      <c r="N19" s="66"/>
      <c r="O19" s="68"/>
    </row>
    <row r="20" spans="1:15" s="70" customFormat="1" ht="27.75">
      <c r="A20" s="52"/>
      <c r="B20" s="100" t="s">
        <v>181</v>
      </c>
      <c r="C20" s="66"/>
      <c r="D20" s="66"/>
      <c r="E20" s="66"/>
      <c r="F20" s="66"/>
      <c r="G20" s="66"/>
      <c r="H20" s="66"/>
      <c r="I20" s="67"/>
      <c r="J20" s="66"/>
      <c r="K20" s="66"/>
      <c r="L20" s="68"/>
      <c r="M20" s="72"/>
      <c r="N20" s="66"/>
      <c r="O20" s="68"/>
    </row>
    <row r="21" spans="1:15" s="70" customFormat="1" ht="23.25">
      <c r="A21" s="52"/>
      <c r="B21" s="82"/>
      <c r="C21" s="66"/>
      <c r="D21" s="66"/>
      <c r="E21" s="66"/>
      <c r="F21" s="66"/>
      <c r="G21" s="66"/>
      <c r="H21" s="66"/>
      <c r="I21" s="67"/>
      <c r="J21" s="66"/>
      <c r="K21" s="66"/>
      <c r="L21" s="68"/>
      <c r="M21" s="72"/>
      <c r="N21" s="66"/>
      <c r="O21" s="68"/>
    </row>
    <row r="22" spans="1:15" s="70" customFormat="1" ht="23.25">
      <c r="A22" s="52"/>
      <c r="B22" s="82"/>
      <c r="C22" s="66"/>
      <c r="D22" s="66"/>
      <c r="E22" s="66"/>
      <c r="F22" s="66"/>
      <c r="G22" s="66"/>
      <c r="H22" s="66"/>
      <c r="I22" s="67"/>
      <c r="J22" s="66"/>
      <c r="K22" s="66"/>
      <c r="L22" s="68"/>
      <c r="M22" s="72"/>
      <c r="N22" s="66"/>
      <c r="O22" s="68"/>
    </row>
    <row r="23" spans="1:15" s="70" customFormat="1" ht="23.25">
      <c r="A23" s="52"/>
      <c r="B23" s="82"/>
      <c r="C23" s="66"/>
      <c r="D23" s="66"/>
      <c r="E23" s="66"/>
      <c r="F23" s="66"/>
      <c r="G23" s="66"/>
      <c r="H23" s="66"/>
      <c r="I23" s="67"/>
      <c r="J23" s="66"/>
      <c r="K23" s="66"/>
      <c r="L23" s="68"/>
      <c r="M23" s="72"/>
      <c r="N23" s="66"/>
      <c r="O23" s="68"/>
    </row>
    <row r="24" spans="1:15" s="70" customFormat="1" ht="23.25">
      <c r="A24" s="52"/>
      <c r="B24" s="82"/>
      <c r="C24" s="66"/>
      <c r="D24" s="66"/>
      <c r="E24" s="66"/>
      <c r="F24" s="66"/>
      <c r="G24" s="66"/>
      <c r="H24" s="66"/>
      <c r="I24" s="67"/>
      <c r="J24" s="66"/>
      <c r="K24" s="66"/>
      <c r="L24" s="68"/>
      <c r="M24" s="72"/>
      <c r="N24" s="66"/>
      <c r="O24" s="68"/>
    </row>
    <row r="25" spans="1:15" s="70" customFormat="1" ht="23.25">
      <c r="A25" s="52"/>
      <c r="B25" s="82"/>
      <c r="C25" s="66"/>
      <c r="D25" s="66"/>
      <c r="E25" s="66"/>
      <c r="F25" s="66"/>
      <c r="G25" s="66"/>
      <c r="H25" s="66"/>
      <c r="I25" s="67"/>
      <c r="J25" s="66"/>
      <c r="K25" s="66"/>
      <c r="L25" s="68"/>
      <c r="M25" s="72"/>
      <c r="N25" s="66"/>
      <c r="O25" s="68"/>
    </row>
    <row r="26" spans="1:15" s="70" customFormat="1" ht="23.25">
      <c r="A26" s="52"/>
      <c r="B26" s="82"/>
      <c r="C26" s="66"/>
      <c r="D26" s="66"/>
      <c r="E26" s="66"/>
      <c r="F26" s="66"/>
      <c r="G26" s="66"/>
      <c r="H26" s="66"/>
      <c r="I26" s="67"/>
      <c r="J26" s="66"/>
      <c r="K26" s="66"/>
      <c r="L26" s="68"/>
      <c r="M26" s="72"/>
      <c r="N26" s="66"/>
      <c r="O26" s="68"/>
    </row>
    <row r="27" spans="1:15" s="70" customFormat="1" ht="23.25">
      <c r="A27" s="52"/>
      <c r="B27" s="82"/>
      <c r="C27" s="66"/>
      <c r="D27" s="66"/>
      <c r="E27" s="66"/>
      <c r="F27" s="66"/>
      <c r="G27" s="66"/>
      <c r="H27" s="66"/>
      <c r="I27" s="67"/>
      <c r="J27" s="66"/>
      <c r="K27" s="66"/>
      <c r="L27" s="68"/>
      <c r="M27" s="72"/>
      <c r="N27" s="66"/>
      <c r="O27" s="68"/>
    </row>
    <row r="28" spans="1:15" s="70" customFormat="1" ht="23.25">
      <c r="A28" s="64"/>
      <c r="B28" s="82"/>
      <c r="C28" s="66"/>
      <c r="D28" s="66"/>
      <c r="E28" s="66"/>
      <c r="F28" s="66"/>
      <c r="G28" s="66"/>
      <c r="H28" s="66"/>
      <c r="I28" s="67"/>
      <c r="J28" s="66"/>
      <c r="K28" s="66"/>
      <c r="L28" s="68"/>
      <c r="M28" s="72"/>
      <c r="N28" s="66"/>
      <c r="O28" s="68"/>
    </row>
    <row r="29" spans="1:15" s="70" customFormat="1" ht="23.25">
      <c r="A29" s="64"/>
      <c r="B29" s="82"/>
      <c r="C29" s="66"/>
      <c r="D29" s="66"/>
      <c r="E29" s="66"/>
      <c r="F29" s="66"/>
      <c r="G29" s="66"/>
      <c r="H29" s="66"/>
      <c r="I29" s="67"/>
      <c r="J29" s="66"/>
      <c r="K29" s="66"/>
      <c r="L29" s="68"/>
      <c r="M29" s="72"/>
      <c r="N29" s="66"/>
      <c r="O29" s="68"/>
    </row>
    <row r="30" spans="1:15" s="70" customFormat="1" ht="23.25">
      <c r="A30" s="64"/>
      <c r="B30" s="82"/>
      <c r="C30" s="66"/>
      <c r="D30" s="66"/>
      <c r="E30" s="66"/>
      <c r="F30" s="66"/>
      <c r="G30" s="66"/>
      <c r="H30" s="66"/>
      <c r="I30" s="67"/>
      <c r="J30" s="66"/>
      <c r="K30" s="66"/>
      <c r="L30" s="68"/>
      <c r="M30" s="72"/>
      <c r="N30" s="66"/>
      <c r="O30" s="68"/>
    </row>
    <row r="31" spans="1:15" s="70" customFormat="1" ht="23.25">
      <c r="A31" s="64"/>
      <c r="B31" s="82"/>
      <c r="C31" s="66"/>
      <c r="D31" s="66"/>
      <c r="E31" s="66"/>
      <c r="F31" s="66"/>
      <c r="G31" s="66"/>
      <c r="H31" s="66"/>
      <c r="I31" s="67"/>
      <c r="J31" s="66"/>
      <c r="K31" s="66"/>
      <c r="L31" s="68"/>
      <c r="M31" s="72"/>
      <c r="N31" s="66"/>
      <c r="O31" s="68"/>
    </row>
    <row r="32" spans="1:15" s="70" customFormat="1" ht="23.25">
      <c r="A32" s="64"/>
      <c r="B32" s="82"/>
      <c r="C32" s="66"/>
      <c r="D32" s="66"/>
      <c r="E32" s="66"/>
      <c r="F32" s="66"/>
      <c r="G32" s="66"/>
      <c r="H32" s="66"/>
      <c r="I32" s="67"/>
      <c r="J32" s="66"/>
      <c r="K32" s="66"/>
      <c r="L32" s="68"/>
      <c r="M32" s="72"/>
      <c r="N32" s="66"/>
      <c r="O32" s="68"/>
    </row>
    <row r="33" spans="1:15" s="70" customFormat="1" ht="23.25">
      <c r="A33" s="64"/>
      <c r="B33" s="82"/>
      <c r="C33" s="66"/>
      <c r="D33" s="66"/>
      <c r="E33" s="66"/>
      <c r="F33" s="66"/>
      <c r="G33" s="66"/>
      <c r="H33" s="66"/>
      <c r="I33" s="67"/>
      <c r="J33" s="66"/>
      <c r="K33" s="66"/>
      <c r="L33" s="68"/>
      <c r="M33" s="72"/>
      <c r="N33" s="66"/>
      <c r="O33" s="68"/>
    </row>
  </sheetData>
  <customSheetViews>
    <customSheetView guid="{DD41D0B5-6320-4E50-909F-3C946F1CC831}" fitToPage="1" state="hidden" topLeftCell="F4">
      <selection sqref="A1:XFD1048576"/>
      <pageMargins left="0.7" right="0.7" top="0.75" bottom="0.75" header="0.3" footer="0.3"/>
      <pageSetup scale="36" orientation="landscape" horizontalDpi="4294967293" verticalDpi="4294967293" r:id="rId1"/>
    </customSheetView>
  </customSheetViews>
  <pageMargins left="0.7" right="0.7" top="0.75" bottom="0.75" header="0.3" footer="0.3"/>
  <pageSetup scale="36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sqref="A1:XFD25"/>
    </sheetView>
  </sheetViews>
  <sheetFormatPr defaultColWidth="11" defaultRowHeight="21"/>
  <cols>
    <col min="1" max="1" width="29.875" bestFit="1" customWidth="1"/>
    <col min="2" max="2" width="55.625" style="83" bestFit="1" customWidth="1"/>
    <col min="3" max="3" width="19.125" bestFit="1" customWidth="1"/>
    <col min="4" max="4" width="25.875" bestFit="1" customWidth="1"/>
    <col min="5" max="5" width="16.375" bestFit="1" customWidth="1"/>
    <col min="6" max="6" width="20.5" bestFit="1" customWidth="1"/>
    <col min="7" max="7" width="13.5" bestFit="1" customWidth="1"/>
    <col min="8" max="8" width="20.625" bestFit="1" customWidth="1"/>
    <col min="9" max="9" width="15.5" bestFit="1" customWidth="1"/>
    <col min="10" max="10" width="13.375" bestFit="1" customWidth="1"/>
    <col min="11" max="11" width="15.5" bestFit="1" customWidth="1"/>
    <col min="13" max="13" width="34.375" bestFit="1" customWidth="1"/>
    <col min="14" max="14" width="22.875" bestFit="1" customWidth="1"/>
  </cols>
  <sheetData>
    <row r="1" spans="1:15" ht="26.25">
      <c r="A1" s="50" t="s">
        <v>2</v>
      </c>
      <c r="B1" s="85">
        <v>42675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>
      <c r="A2" s="51" t="s">
        <v>3</v>
      </c>
      <c r="B2" s="79" t="s">
        <v>4</v>
      </c>
      <c r="C2" s="51" t="s">
        <v>44</v>
      </c>
      <c r="D2" s="51" t="s">
        <v>124</v>
      </c>
      <c r="E2" s="51" t="s">
        <v>46</v>
      </c>
      <c r="F2" s="51" t="s">
        <v>185</v>
      </c>
      <c r="G2" s="51" t="s">
        <v>103</v>
      </c>
      <c r="H2" s="62" t="s">
        <v>135</v>
      </c>
      <c r="I2" s="51" t="s">
        <v>5</v>
      </c>
      <c r="J2" s="51" t="s">
        <v>6</v>
      </c>
      <c r="K2" s="51" t="s">
        <v>7</v>
      </c>
      <c r="L2" s="51" t="s">
        <v>8</v>
      </c>
      <c r="M2" s="50" t="s">
        <v>9</v>
      </c>
      <c r="N2" s="50" t="s">
        <v>10</v>
      </c>
      <c r="O2" s="50"/>
    </row>
    <row r="3" spans="1:15" ht="23.25">
      <c r="C3" s="102"/>
      <c r="D3" s="102"/>
      <c r="E3" s="102"/>
      <c r="F3" s="102"/>
      <c r="G3" s="102"/>
      <c r="H3" s="103"/>
      <c r="I3" s="102"/>
      <c r="J3" s="102"/>
      <c r="K3" s="102"/>
      <c r="L3" s="102"/>
      <c r="M3" s="104"/>
      <c r="N3" s="104">
        <v>30455.08</v>
      </c>
      <c r="O3" s="50"/>
    </row>
    <row r="4" spans="1:15" ht="23.25">
      <c r="A4" s="101">
        <v>42675</v>
      </c>
      <c r="B4" s="61" t="s">
        <v>182</v>
      </c>
      <c r="C4" s="104">
        <v>475</v>
      </c>
      <c r="D4" s="104"/>
      <c r="E4" s="104"/>
      <c r="F4" s="104"/>
      <c r="G4" s="104"/>
      <c r="H4" s="104"/>
      <c r="I4" s="104">
        <v>475</v>
      </c>
      <c r="J4" s="104">
        <v>12.83</v>
      </c>
      <c r="K4" s="104">
        <f t="shared" ref="K4:K9" si="0">I4-J4</f>
        <v>462.17</v>
      </c>
      <c r="L4" s="104"/>
      <c r="M4" s="77" t="s">
        <v>183</v>
      </c>
      <c r="N4" s="4">
        <f t="shared" ref="N4:N9" si="1">N3+K4</f>
        <v>30917.25</v>
      </c>
      <c r="O4" s="50"/>
    </row>
    <row r="5" spans="1:15" ht="23.25">
      <c r="A5" s="101">
        <v>42677</v>
      </c>
      <c r="B5" s="61" t="s">
        <v>184</v>
      </c>
      <c r="C5" s="104"/>
      <c r="D5" s="104"/>
      <c r="E5" s="104"/>
      <c r="F5" s="104"/>
      <c r="G5" s="104"/>
      <c r="H5" s="104">
        <v>87.5</v>
      </c>
      <c r="I5" s="104">
        <v>87.5</v>
      </c>
      <c r="J5" s="104">
        <v>2.36</v>
      </c>
      <c r="K5" s="104">
        <f t="shared" si="0"/>
        <v>85.14</v>
      </c>
      <c r="L5" s="104"/>
      <c r="M5" s="108" t="s">
        <v>162</v>
      </c>
      <c r="N5" s="4">
        <f t="shared" si="1"/>
        <v>31002.39</v>
      </c>
      <c r="O5" s="50"/>
    </row>
    <row r="6" spans="1:15" ht="23.25">
      <c r="A6" s="101">
        <v>42679</v>
      </c>
      <c r="B6" s="61" t="s">
        <v>186</v>
      </c>
      <c r="C6" s="104"/>
      <c r="D6" s="104"/>
      <c r="E6" s="104"/>
      <c r="F6" s="104">
        <v>20</v>
      </c>
      <c r="G6" s="104"/>
      <c r="H6" s="104"/>
      <c r="I6" s="104">
        <v>20</v>
      </c>
      <c r="J6" s="104">
        <v>0.54</v>
      </c>
      <c r="K6" s="104">
        <f t="shared" si="0"/>
        <v>19.46</v>
      </c>
      <c r="L6" s="104"/>
      <c r="M6" s="105" t="s">
        <v>186</v>
      </c>
      <c r="N6" s="4">
        <f t="shared" si="1"/>
        <v>31021.85</v>
      </c>
      <c r="O6" s="50"/>
    </row>
    <row r="7" spans="1:15" ht="23.25">
      <c r="A7" s="101">
        <v>42686</v>
      </c>
      <c r="B7" s="61" t="s">
        <v>188</v>
      </c>
      <c r="C7" s="104">
        <v>150</v>
      </c>
      <c r="D7" s="104"/>
      <c r="E7" s="104"/>
      <c r="F7" s="104"/>
      <c r="G7" s="104"/>
      <c r="H7" s="104"/>
      <c r="I7" s="104">
        <v>150</v>
      </c>
      <c r="J7" s="104">
        <v>4.05</v>
      </c>
      <c r="K7" s="104">
        <f t="shared" si="0"/>
        <v>145.94999999999999</v>
      </c>
      <c r="L7" s="104"/>
      <c r="M7" s="77" t="s">
        <v>187</v>
      </c>
      <c r="N7" s="4">
        <f t="shared" si="1"/>
        <v>31167.8</v>
      </c>
      <c r="O7" s="50"/>
    </row>
    <row r="8" spans="1:15" s="70" customFormat="1" ht="23.25">
      <c r="A8" s="101">
        <v>42696</v>
      </c>
      <c r="B8" s="61" t="s">
        <v>189</v>
      </c>
      <c r="C8" s="106">
        <v>150</v>
      </c>
      <c r="D8" s="106"/>
      <c r="E8" s="106"/>
      <c r="F8" s="106"/>
      <c r="G8" s="106"/>
      <c r="H8" s="106"/>
      <c r="I8" s="106">
        <v>150</v>
      </c>
      <c r="J8" s="106">
        <v>4.05</v>
      </c>
      <c r="K8" s="104">
        <f t="shared" si="0"/>
        <v>145.94999999999999</v>
      </c>
      <c r="L8" s="106"/>
      <c r="M8" s="77" t="s">
        <v>164</v>
      </c>
      <c r="N8" s="4">
        <f t="shared" si="1"/>
        <v>31313.75</v>
      </c>
      <c r="O8" s="68"/>
    </row>
    <row r="9" spans="1:15" ht="23.25">
      <c r="A9" s="101">
        <v>42703</v>
      </c>
      <c r="B9" s="61" t="s">
        <v>190</v>
      </c>
      <c r="C9" s="106">
        <v>150</v>
      </c>
      <c r="D9" s="104"/>
      <c r="E9" s="104"/>
      <c r="F9" s="104"/>
      <c r="G9" s="106"/>
      <c r="H9" s="104"/>
      <c r="I9" s="104">
        <v>150</v>
      </c>
      <c r="J9" s="104">
        <v>4.05</v>
      </c>
      <c r="K9" s="104">
        <f t="shared" si="0"/>
        <v>145.94999999999999</v>
      </c>
      <c r="L9" s="104"/>
      <c r="M9" s="77" t="s">
        <v>166</v>
      </c>
      <c r="N9" s="9">
        <f t="shared" si="1"/>
        <v>31459.7</v>
      </c>
      <c r="O9" s="74"/>
    </row>
    <row r="10" spans="1:15" ht="23.25">
      <c r="A10" s="52"/>
      <c r="B10" s="61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  <c r="N10" s="4"/>
      <c r="O10" s="74"/>
    </row>
    <row r="11" spans="1:15" ht="23.25">
      <c r="A11" s="52"/>
      <c r="B11" s="61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  <c r="N11" s="4"/>
      <c r="O11" s="74"/>
    </row>
    <row r="12" spans="1:15" ht="23.25">
      <c r="A12" s="52"/>
      <c r="B12" s="61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7"/>
      <c r="N12" s="104"/>
      <c r="O12" s="74"/>
    </row>
    <row r="13" spans="1:15" ht="23.25">
      <c r="A13" s="52"/>
      <c r="B13" s="61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  <c r="N13" s="104"/>
      <c r="O13" s="74"/>
    </row>
    <row r="14" spans="1:15" ht="23.25">
      <c r="A14" s="52"/>
      <c r="B14" s="61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5"/>
      <c r="N14" s="104"/>
      <c r="O14" s="74"/>
    </row>
    <row r="15" spans="1:15" ht="23.25">
      <c r="A15" s="52"/>
      <c r="B15" s="61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  <c r="N15" s="104"/>
      <c r="O15" s="74"/>
    </row>
    <row r="16" spans="1:15" ht="23.25">
      <c r="A16" s="52"/>
      <c r="B16" s="61"/>
      <c r="C16" s="104"/>
      <c r="D16" s="104"/>
      <c r="E16" s="104"/>
      <c r="F16" s="104"/>
      <c r="G16" s="104"/>
      <c r="H16" s="104"/>
      <c r="I16" s="99"/>
      <c r="J16" s="104"/>
      <c r="K16" s="104"/>
      <c r="L16" s="104"/>
      <c r="M16" s="105"/>
      <c r="N16" s="104"/>
      <c r="O16" s="74"/>
    </row>
    <row r="17" spans="1:15" ht="23.25">
      <c r="A17" s="52"/>
      <c r="B17" s="61"/>
      <c r="C17" s="104"/>
      <c r="D17" s="104"/>
      <c r="E17" s="104"/>
      <c r="F17" s="104"/>
      <c r="G17" s="104"/>
      <c r="H17" s="104"/>
      <c r="I17" s="99"/>
      <c r="J17" s="104"/>
      <c r="K17" s="104"/>
      <c r="L17" s="104"/>
      <c r="M17" s="105"/>
      <c r="N17" s="104"/>
      <c r="O17" s="50"/>
    </row>
    <row r="18" spans="1:15" s="97" customFormat="1" ht="22.5" customHeight="1" thickBot="1">
      <c r="A18" s="86" t="s">
        <v>155</v>
      </c>
      <c r="B18" s="87"/>
      <c r="C18" s="88">
        <f>SUM(C4:C17)</f>
        <v>925</v>
      </c>
      <c r="D18" s="88"/>
      <c r="E18" s="88">
        <f>SUM(E4:E17)</f>
        <v>0</v>
      </c>
      <c r="F18" s="88">
        <f>SUM(F3:F17)</f>
        <v>20</v>
      </c>
      <c r="G18" s="88">
        <f>SUM(G4:G17)</f>
        <v>0</v>
      </c>
      <c r="H18" s="88">
        <f>SUM(H4:H17)</f>
        <v>87.5</v>
      </c>
      <c r="I18" s="88">
        <f>SUM(I4:I17)</f>
        <v>1032.5</v>
      </c>
      <c r="J18" s="88">
        <f>SUM(J4:J17)</f>
        <v>27.88</v>
      </c>
      <c r="K18" s="88">
        <f>SUM(K4:K17)</f>
        <v>1004.62</v>
      </c>
      <c r="L18" s="89"/>
      <c r="M18" s="90"/>
      <c r="N18" s="91"/>
      <c r="O18" s="89"/>
    </row>
    <row r="19" spans="1:15" s="70" customFormat="1" ht="24" thickTop="1">
      <c r="A19" s="52"/>
      <c r="B19" s="78"/>
      <c r="C19" s="66"/>
      <c r="D19" s="66"/>
      <c r="E19" s="66"/>
      <c r="F19" s="66"/>
      <c r="G19" s="66"/>
      <c r="H19" s="66"/>
      <c r="I19" s="67"/>
      <c r="J19" s="66"/>
      <c r="K19" s="66"/>
      <c r="L19" s="68"/>
      <c r="M19" s="69"/>
      <c r="N19" s="66"/>
      <c r="O19" s="68"/>
    </row>
    <row r="20" spans="1:15" s="70" customFormat="1" ht="27.75">
      <c r="A20" s="52"/>
      <c r="B20" s="100" t="s">
        <v>181</v>
      </c>
      <c r="C20" s="66"/>
      <c r="D20" s="66"/>
      <c r="E20" s="66"/>
      <c r="F20" s="66"/>
      <c r="G20" s="66"/>
      <c r="H20" s="66"/>
      <c r="I20" s="67"/>
      <c r="J20" s="66"/>
      <c r="K20" s="66"/>
      <c r="L20" s="68"/>
      <c r="M20" s="72"/>
      <c r="N20" s="66"/>
      <c r="O20" s="68"/>
    </row>
    <row r="21" spans="1:15" s="70" customFormat="1" ht="23.25">
      <c r="A21" s="52"/>
      <c r="B21" s="82"/>
      <c r="C21" s="66"/>
      <c r="D21" s="66"/>
      <c r="E21" s="66"/>
      <c r="F21" s="66"/>
      <c r="G21" s="66"/>
      <c r="H21" s="66"/>
      <c r="I21" s="67"/>
      <c r="J21" s="66"/>
      <c r="K21" s="66"/>
      <c r="L21" s="68"/>
      <c r="M21" s="72"/>
      <c r="N21" s="66"/>
      <c r="O21" s="68"/>
    </row>
    <row r="22" spans="1:15" s="70" customFormat="1" ht="23.25">
      <c r="A22" s="52"/>
      <c r="B22" s="82"/>
      <c r="C22" s="66"/>
      <c r="D22" s="66"/>
      <c r="E22" s="66"/>
      <c r="F22" s="66"/>
      <c r="G22" s="66"/>
      <c r="H22" s="66"/>
      <c r="I22" s="67"/>
      <c r="J22" s="66"/>
      <c r="K22" s="66"/>
      <c r="L22" s="68"/>
      <c r="M22" s="72"/>
      <c r="N22" s="66"/>
      <c r="O22" s="68"/>
    </row>
    <row r="23" spans="1:15" s="70" customFormat="1" ht="23.25">
      <c r="A23" s="52"/>
      <c r="B23" s="82"/>
      <c r="C23" s="66"/>
      <c r="D23" s="66"/>
      <c r="E23" s="66"/>
      <c r="F23" s="66"/>
      <c r="G23" s="66"/>
      <c r="H23" s="66"/>
      <c r="I23" s="67"/>
      <c r="J23" s="66"/>
      <c r="K23" s="66"/>
      <c r="L23" s="68"/>
      <c r="M23" s="72"/>
      <c r="N23" s="66"/>
      <c r="O23" s="68"/>
    </row>
    <row r="24" spans="1:15" s="70" customFormat="1" ht="23.25">
      <c r="A24" s="52"/>
      <c r="B24" s="82"/>
      <c r="C24" s="66"/>
      <c r="D24" s="66"/>
      <c r="E24" s="66"/>
      <c r="F24" s="66"/>
      <c r="G24" s="66"/>
      <c r="H24" s="66"/>
      <c r="I24" s="67"/>
      <c r="J24" s="66"/>
      <c r="K24" s="66"/>
      <c r="L24" s="68"/>
      <c r="M24" s="72"/>
      <c r="N24" s="66"/>
      <c r="O24" s="68"/>
    </row>
    <row r="25" spans="1:15" s="70" customFormat="1" ht="23.25">
      <c r="A25" s="52"/>
      <c r="B25" s="82"/>
      <c r="C25" s="66"/>
      <c r="D25" s="66"/>
      <c r="E25" s="66"/>
      <c r="F25" s="66"/>
      <c r="G25" s="66"/>
      <c r="H25" s="66"/>
      <c r="I25" s="67"/>
      <c r="J25" s="66"/>
      <c r="K25" s="66"/>
      <c r="L25" s="68"/>
      <c r="M25" s="72"/>
      <c r="N25" s="66"/>
      <c r="O25" s="68"/>
    </row>
    <row r="26" spans="1:15" s="70" customFormat="1" ht="23.25">
      <c r="A26" s="52"/>
      <c r="B26" s="82"/>
      <c r="C26" s="66"/>
      <c r="D26" s="66"/>
      <c r="E26" s="66"/>
      <c r="F26" s="66"/>
      <c r="G26" s="66"/>
      <c r="H26" s="66"/>
      <c r="I26" s="67"/>
      <c r="J26" s="66"/>
      <c r="K26" s="66"/>
      <c r="L26" s="68"/>
      <c r="M26" s="72"/>
      <c r="N26" s="66"/>
      <c r="O26" s="68"/>
    </row>
    <row r="27" spans="1:15" s="70" customFormat="1" ht="23.25">
      <c r="A27" s="52"/>
      <c r="B27" s="82"/>
      <c r="C27" s="66"/>
      <c r="D27" s="66"/>
      <c r="E27" s="66"/>
      <c r="F27" s="66"/>
      <c r="G27" s="66"/>
      <c r="H27" s="66"/>
      <c r="I27" s="67"/>
      <c r="J27" s="66"/>
      <c r="K27" s="66"/>
      <c r="L27" s="68"/>
      <c r="M27" s="72"/>
      <c r="N27" s="66"/>
      <c r="O27" s="68"/>
    </row>
    <row r="28" spans="1:15" s="70" customFormat="1" ht="23.25">
      <c r="A28" s="64"/>
      <c r="B28" s="82"/>
      <c r="C28" s="66"/>
      <c r="D28" s="66"/>
      <c r="E28" s="66"/>
      <c r="F28" s="66"/>
      <c r="G28" s="66"/>
      <c r="H28" s="66"/>
      <c r="I28" s="67"/>
      <c r="J28" s="66"/>
      <c r="K28" s="66"/>
      <c r="L28" s="68"/>
      <c r="M28" s="72"/>
      <c r="N28" s="66"/>
      <c r="O28" s="68"/>
    </row>
    <row r="29" spans="1:15" s="70" customFormat="1" ht="23.25">
      <c r="A29" s="64"/>
      <c r="B29" s="82"/>
      <c r="C29" s="66"/>
      <c r="D29" s="66"/>
      <c r="E29" s="66"/>
      <c r="F29" s="66"/>
      <c r="G29" s="66"/>
      <c r="H29" s="66"/>
      <c r="I29" s="67"/>
      <c r="J29" s="66"/>
      <c r="K29" s="66"/>
      <c r="L29" s="68"/>
      <c r="M29" s="72"/>
      <c r="N29" s="66"/>
      <c r="O29" s="68"/>
    </row>
    <row r="30" spans="1:15" s="70" customFormat="1" ht="23.25">
      <c r="A30" s="64"/>
      <c r="B30" s="82"/>
      <c r="C30" s="66"/>
      <c r="D30" s="66"/>
      <c r="E30" s="66"/>
      <c r="F30" s="66"/>
      <c r="G30" s="66"/>
      <c r="H30" s="66"/>
      <c r="I30" s="67"/>
      <c r="J30" s="66"/>
      <c r="K30" s="66"/>
      <c r="L30" s="68"/>
      <c r="M30" s="72"/>
      <c r="N30" s="66"/>
      <c r="O30" s="68"/>
    </row>
    <row r="31" spans="1:15" s="70" customFormat="1" ht="23.25">
      <c r="A31" s="64"/>
      <c r="B31" s="82"/>
      <c r="C31" s="66"/>
      <c r="D31" s="66"/>
      <c r="E31" s="66"/>
      <c r="F31" s="66"/>
      <c r="G31" s="66"/>
      <c r="H31" s="66"/>
      <c r="I31" s="67"/>
      <c r="J31" s="66"/>
      <c r="K31" s="66"/>
      <c r="L31" s="68"/>
      <c r="M31" s="72"/>
      <c r="N31" s="66"/>
      <c r="O31" s="68"/>
    </row>
    <row r="32" spans="1:15" s="70" customFormat="1" ht="23.25">
      <c r="A32" s="64"/>
      <c r="B32" s="82"/>
      <c r="C32" s="66"/>
      <c r="D32" s="66"/>
      <c r="E32" s="66"/>
      <c r="F32" s="66"/>
      <c r="G32" s="66"/>
      <c r="H32" s="66"/>
      <c r="I32" s="67"/>
      <c r="J32" s="66"/>
      <c r="K32" s="66"/>
      <c r="L32" s="68"/>
      <c r="M32" s="72"/>
      <c r="N32" s="66"/>
      <c r="O32" s="68"/>
    </row>
    <row r="33" spans="1:15" s="70" customFormat="1" ht="23.25">
      <c r="A33" s="64"/>
      <c r="B33" s="82"/>
      <c r="C33" s="66"/>
      <c r="D33" s="66"/>
      <c r="E33" s="66"/>
      <c r="F33" s="66"/>
      <c r="G33" s="66"/>
      <c r="H33" s="66"/>
      <c r="I33" s="67"/>
      <c r="J33" s="66"/>
      <c r="K33" s="66"/>
      <c r="L33" s="68"/>
      <c r="M33" s="72"/>
      <c r="N33" s="66"/>
      <c r="O33" s="68"/>
    </row>
  </sheetData>
  <customSheetViews>
    <customSheetView guid="{DD41D0B5-6320-4E50-909F-3C946F1CC831}" state="hidden">
      <selection sqref="A1:XFD2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4" workbookViewId="0">
      <selection activeCell="B25" sqref="B25"/>
    </sheetView>
  </sheetViews>
  <sheetFormatPr defaultRowHeight="15.75"/>
  <cols>
    <col min="1" max="1" width="30.5" bestFit="1" customWidth="1"/>
    <col min="2" max="2" width="47.125" bestFit="1" customWidth="1"/>
    <col min="3" max="3" width="19.125" bestFit="1" customWidth="1"/>
    <col min="4" max="4" width="25.875" bestFit="1" customWidth="1"/>
    <col min="5" max="5" width="15.875" bestFit="1" customWidth="1"/>
    <col min="6" max="6" width="24.375" bestFit="1" customWidth="1"/>
    <col min="7" max="7" width="13.25" bestFit="1" customWidth="1"/>
    <col min="8" max="8" width="14.5" bestFit="1" customWidth="1"/>
    <col min="9" max="11" width="15" bestFit="1" customWidth="1"/>
    <col min="12" max="12" width="8.25" bestFit="1" customWidth="1"/>
    <col min="13" max="13" width="34.375" bestFit="1" customWidth="1"/>
    <col min="14" max="14" width="23.375" bestFit="1" customWidth="1"/>
    <col min="15" max="15" width="16.5" bestFit="1" customWidth="1"/>
  </cols>
  <sheetData>
    <row r="1" spans="1:15" ht="26.25">
      <c r="A1" s="50" t="s">
        <v>2</v>
      </c>
      <c r="B1" s="85">
        <v>42705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>
      <c r="A2" s="51" t="s">
        <v>3</v>
      </c>
      <c r="B2" s="79" t="s">
        <v>4</v>
      </c>
      <c r="C2" s="51" t="s">
        <v>44</v>
      </c>
      <c r="D2" s="51" t="s">
        <v>124</v>
      </c>
      <c r="E2" s="51" t="s">
        <v>46</v>
      </c>
      <c r="F2" s="51" t="s">
        <v>221</v>
      </c>
      <c r="G2" s="51" t="s">
        <v>103</v>
      </c>
      <c r="H2" s="62" t="s">
        <v>135</v>
      </c>
      <c r="I2" s="51" t="s">
        <v>5</v>
      </c>
      <c r="J2" s="51" t="s">
        <v>6</v>
      </c>
      <c r="K2" s="51" t="s">
        <v>7</v>
      </c>
      <c r="L2" s="51" t="s">
        <v>8</v>
      </c>
      <c r="M2" s="50" t="s">
        <v>9</v>
      </c>
      <c r="N2" s="50" t="s">
        <v>10</v>
      </c>
      <c r="O2" s="50"/>
    </row>
    <row r="3" spans="1:15" ht="23.25">
      <c r="B3" s="83"/>
      <c r="C3" s="102"/>
      <c r="D3" s="102"/>
      <c r="E3" s="102"/>
      <c r="F3" s="102"/>
      <c r="G3" s="102"/>
      <c r="H3" s="103"/>
      <c r="I3" s="102"/>
      <c r="J3" s="102"/>
      <c r="K3" s="102"/>
      <c r="L3" s="102"/>
      <c r="M3" s="104"/>
      <c r="N3" s="104">
        <v>31459.7</v>
      </c>
      <c r="O3" s="104"/>
    </row>
    <row r="4" spans="1:15" ht="23.25">
      <c r="A4" s="101">
        <v>42705</v>
      </c>
      <c r="B4" s="61" t="s">
        <v>191</v>
      </c>
      <c r="C4" s="104"/>
      <c r="D4" s="104"/>
      <c r="E4" s="104"/>
      <c r="F4" s="104"/>
      <c r="G4" s="104"/>
      <c r="H4" s="104">
        <v>213</v>
      </c>
      <c r="I4" s="104">
        <v>213</v>
      </c>
      <c r="J4" s="104">
        <v>5.75</v>
      </c>
      <c r="K4" s="104">
        <f>I4-J4</f>
        <v>207.25</v>
      </c>
      <c r="L4" s="104"/>
      <c r="M4" s="113" t="s">
        <v>152</v>
      </c>
      <c r="N4" s="4">
        <f>N3+K4</f>
        <v>31666.95</v>
      </c>
      <c r="O4" s="50"/>
    </row>
    <row r="5" spans="1:15" ht="23.25">
      <c r="A5" s="101">
        <v>42705</v>
      </c>
      <c r="B5" s="61" t="s">
        <v>193</v>
      </c>
      <c r="C5" s="104">
        <v>405</v>
      </c>
      <c r="D5" s="104"/>
      <c r="E5" s="104"/>
      <c r="F5" s="104"/>
      <c r="G5" s="104"/>
      <c r="H5" s="104"/>
      <c r="I5" s="104">
        <v>405</v>
      </c>
      <c r="J5" s="104">
        <v>10.94</v>
      </c>
      <c r="K5" s="104">
        <f t="shared" ref="K5:K22" si="0">I5-J5</f>
        <v>394.06</v>
      </c>
      <c r="L5" s="104"/>
      <c r="M5" s="114" t="s">
        <v>192</v>
      </c>
      <c r="N5" s="4">
        <f>N4+K5</f>
        <v>32061.01</v>
      </c>
      <c r="O5" s="50"/>
    </row>
    <row r="6" spans="1:15" ht="23.25">
      <c r="A6" s="101">
        <v>42707</v>
      </c>
      <c r="B6" s="61" t="s">
        <v>194</v>
      </c>
      <c r="C6" s="104"/>
      <c r="D6" s="104"/>
      <c r="E6" s="104"/>
      <c r="F6" s="104"/>
      <c r="G6" s="104">
        <v>150</v>
      </c>
      <c r="H6" s="104"/>
      <c r="I6" s="104">
        <f>G6</f>
        <v>150</v>
      </c>
      <c r="J6" s="104">
        <v>4.05</v>
      </c>
      <c r="K6" s="104">
        <f t="shared" si="0"/>
        <v>145.94999999999999</v>
      </c>
      <c r="L6" s="104"/>
      <c r="M6" s="115" t="s">
        <v>199</v>
      </c>
      <c r="N6" s="4">
        <f>N5+K6</f>
        <v>32206.959999999999</v>
      </c>
      <c r="O6" s="50"/>
    </row>
    <row r="7" spans="1:15" ht="23.25">
      <c r="A7" s="101">
        <v>42710</v>
      </c>
      <c r="B7" s="61" t="s">
        <v>196</v>
      </c>
      <c r="C7" s="110">
        <v>765</v>
      </c>
      <c r="D7" s="104"/>
      <c r="E7" s="104"/>
      <c r="F7" s="104"/>
      <c r="G7" s="104"/>
      <c r="H7" s="104"/>
      <c r="I7" s="104">
        <f t="shared" ref="I7:I15" si="1">C7</f>
        <v>765</v>
      </c>
      <c r="J7" s="104">
        <v>26.93</v>
      </c>
      <c r="K7" s="104">
        <f t="shared" si="0"/>
        <v>738.07</v>
      </c>
      <c r="L7" s="104"/>
      <c r="M7" s="113" t="s">
        <v>200</v>
      </c>
      <c r="N7" s="4">
        <f>N6+K7</f>
        <v>32945.03</v>
      </c>
      <c r="O7" s="50"/>
    </row>
    <row r="8" spans="1:15" s="70" customFormat="1" ht="23.25">
      <c r="A8" s="101"/>
      <c r="B8" s="112" t="s">
        <v>195</v>
      </c>
      <c r="C8" s="111">
        <v>-238.07</v>
      </c>
      <c r="D8" s="111"/>
      <c r="E8" s="111"/>
      <c r="F8" s="111"/>
      <c r="G8" s="111"/>
      <c r="H8" s="111"/>
      <c r="I8" s="111">
        <f t="shared" si="1"/>
        <v>-238.07</v>
      </c>
      <c r="J8" s="111">
        <v>0</v>
      </c>
      <c r="K8" s="16">
        <f t="shared" si="0"/>
        <v>-238.07</v>
      </c>
      <c r="L8" s="111"/>
      <c r="M8" s="116"/>
      <c r="N8" s="4">
        <f t="shared" ref="N8:N22" si="2">N7+K8</f>
        <v>32706.959999999999</v>
      </c>
      <c r="O8" s="68"/>
    </row>
    <row r="9" spans="1:15" ht="23.25">
      <c r="A9" s="101">
        <v>42714</v>
      </c>
      <c r="B9" s="61" t="s">
        <v>197</v>
      </c>
      <c r="C9" s="106">
        <v>1440</v>
      </c>
      <c r="D9" s="104"/>
      <c r="E9" s="104"/>
      <c r="F9" s="104"/>
      <c r="G9" s="106"/>
      <c r="H9" s="104"/>
      <c r="I9" s="104">
        <f t="shared" si="1"/>
        <v>1440</v>
      </c>
      <c r="J9" s="104">
        <v>38.880000000000003</v>
      </c>
      <c r="K9" s="104">
        <f t="shared" si="0"/>
        <v>1401.12</v>
      </c>
      <c r="L9" s="104"/>
      <c r="M9" s="113" t="s">
        <v>201</v>
      </c>
      <c r="N9" s="4">
        <f t="shared" si="2"/>
        <v>34108.080000000002</v>
      </c>
      <c r="O9" s="74"/>
    </row>
    <row r="10" spans="1:15" ht="23.25">
      <c r="A10" s="101">
        <v>42714</v>
      </c>
      <c r="B10" s="61" t="s">
        <v>198</v>
      </c>
      <c r="C10" s="104">
        <v>150</v>
      </c>
      <c r="D10" s="104"/>
      <c r="E10" s="104"/>
      <c r="F10" s="104"/>
      <c r="G10" s="104"/>
      <c r="H10" s="104"/>
      <c r="I10" s="104">
        <f t="shared" si="1"/>
        <v>150</v>
      </c>
      <c r="J10" s="104">
        <v>4.05</v>
      </c>
      <c r="K10" s="104">
        <f t="shared" si="0"/>
        <v>145.94999999999999</v>
      </c>
      <c r="L10" s="104"/>
      <c r="M10" s="115" t="s">
        <v>202</v>
      </c>
      <c r="N10" s="4">
        <f t="shared" si="2"/>
        <v>34254.03</v>
      </c>
      <c r="O10" s="74"/>
    </row>
    <row r="11" spans="1:15" ht="23.25">
      <c r="A11" s="101">
        <v>42714</v>
      </c>
      <c r="B11" s="61" t="s">
        <v>203</v>
      </c>
      <c r="C11" s="104">
        <v>688.5</v>
      </c>
      <c r="D11" s="104"/>
      <c r="E11" s="104"/>
      <c r="F11" s="104"/>
      <c r="G11" s="104"/>
      <c r="H11" s="104"/>
      <c r="I11" s="104">
        <f t="shared" si="1"/>
        <v>688.5</v>
      </c>
      <c r="J11" s="104">
        <v>18.59</v>
      </c>
      <c r="K11" s="104">
        <f t="shared" si="0"/>
        <v>669.91</v>
      </c>
      <c r="L11" s="104"/>
      <c r="M11" s="115" t="s">
        <v>204</v>
      </c>
      <c r="N11" s="4">
        <f t="shared" si="2"/>
        <v>34923.94</v>
      </c>
      <c r="O11" s="74"/>
    </row>
    <row r="12" spans="1:15" ht="23.25">
      <c r="A12" s="101">
        <v>42714</v>
      </c>
      <c r="B12" s="61" t="s">
        <v>198</v>
      </c>
      <c r="C12" s="104">
        <v>405</v>
      </c>
      <c r="D12" s="104"/>
      <c r="E12" s="104"/>
      <c r="F12" s="104"/>
      <c r="G12" s="104"/>
      <c r="H12" s="104"/>
      <c r="I12" s="104">
        <f t="shared" si="1"/>
        <v>405</v>
      </c>
      <c r="J12" s="104">
        <v>10.94</v>
      </c>
      <c r="K12" s="104">
        <f t="shared" si="0"/>
        <v>394.06</v>
      </c>
      <c r="L12" s="104"/>
      <c r="M12" s="115" t="s">
        <v>205</v>
      </c>
      <c r="N12" s="4">
        <f t="shared" si="2"/>
        <v>35318</v>
      </c>
      <c r="O12" s="74"/>
    </row>
    <row r="13" spans="1:15" ht="23.25">
      <c r="A13" s="101">
        <v>42714</v>
      </c>
      <c r="B13" s="61" t="s">
        <v>208</v>
      </c>
      <c r="C13" s="104">
        <v>405</v>
      </c>
      <c r="D13" s="104"/>
      <c r="E13" s="104"/>
      <c r="F13" s="104"/>
      <c r="G13" s="104"/>
      <c r="H13" s="104"/>
      <c r="I13" s="104">
        <f t="shared" si="1"/>
        <v>405</v>
      </c>
      <c r="J13" s="104">
        <v>10.94</v>
      </c>
      <c r="K13" s="104">
        <f t="shared" si="0"/>
        <v>394.06</v>
      </c>
      <c r="L13" s="104"/>
      <c r="M13" s="105" t="s">
        <v>206</v>
      </c>
      <c r="N13" s="4">
        <f t="shared" si="2"/>
        <v>35712.06</v>
      </c>
      <c r="O13" s="74"/>
    </row>
    <row r="14" spans="1:15" ht="23.25">
      <c r="A14" s="101">
        <v>42714</v>
      </c>
      <c r="B14" s="61" t="s">
        <v>209</v>
      </c>
      <c r="C14" s="104">
        <v>150</v>
      </c>
      <c r="D14" s="104"/>
      <c r="E14" s="104"/>
      <c r="F14" s="104"/>
      <c r="G14" s="104"/>
      <c r="H14" s="104"/>
      <c r="I14" s="104">
        <f t="shared" si="1"/>
        <v>150</v>
      </c>
      <c r="J14" s="104">
        <v>4.05</v>
      </c>
      <c r="K14" s="104">
        <f t="shared" si="0"/>
        <v>145.94999999999999</v>
      </c>
      <c r="L14" s="104"/>
      <c r="M14" s="105" t="s">
        <v>207</v>
      </c>
      <c r="N14" s="4">
        <f t="shared" si="2"/>
        <v>35858.01</v>
      </c>
      <c r="O14" s="74"/>
    </row>
    <row r="15" spans="1:15" ht="23.25">
      <c r="A15" s="101">
        <v>42717</v>
      </c>
      <c r="B15" s="61" t="s">
        <v>218</v>
      </c>
      <c r="C15" s="104">
        <v>150</v>
      </c>
      <c r="D15" s="104"/>
      <c r="E15" s="104"/>
      <c r="F15" s="104"/>
      <c r="G15" s="104"/>
      <c r="H15" s="104"/>
      <c r="I15" s="104">
        <f t="shared" si="1"/>
        <v>150</v>
      </c>
      <c r="J15" s="104">
        <v>4.05</v>
      </c>
      <c r="K15" s="104">
        <f t="shared" si="0"/>
        <v>145.94999999999999</v>
      </c>
      <c r="L15" s="104"/>
      <c r="M15" s="105" t="s">
        <v>210</v>
      </c>
      <c r="N15" s="4">
        <f t="shared" si="2"/>
        <v>36003.96</v>
      </c>
      <c r="O15" s="74"/>
    </row>
    <row r="16" spans="1:15" ht="23.25">
      <c r="A16" s="101">
        <v>42720</v>
      </c>
      <c r="B16" s="117" t="s">
        <v>219</v>
      </c>
      <c r="C16" s="104">
        <v>1400</v>
      </c>
      <c r="D16" s="104"/>
      <c r="E16" s="104"/>
      <c r="F16" s="104"/>
      <c r="G16" s="104"/>
      <c r="H16" s="104"/>
      <c r="I16" s="104">
        <v>1400</v>
      </c>
      <c r="J16" s="104">
        <v>37.799999999999997</v>
      </c>
      <c r="K16" s="104">
        <f t="shared" si="0"/>
        <v>1362.2</v>
      </c>
      <c r="L16" s="104"/>
      <c r="M16" s="105" t="s">
        <v>211</v>
      </c>
      <c r="N16" s="4">
        <f t="shared" si="2"/>
        <v>37366.160000000003</v>
      </c>
      <c r="O16" s="74"/>
    </row>
    <row r="17" spans="1:15" ht="23.25">
      <c r="A17" s="101">
        <v>42721</v>
      </c>
      <c r="B17" s="61" t="s">
        <v>226</v>
      </c>
      <c r="C17" s="104">
        <v>900</v>
      </c>
      <c r="D17" s="104"/>
      <c r="E17" s="104"/>
      <c r="F17" s="104"/>
      <c r="G17" s="104"/>
      <c r="H17" s="104"/>
      <c r="I17" s="104">
        <f>C17</f>
        <v>900</v>
      </c>
      <c r="J17" s="104">
        <v>24.3</v>
      </c>
      <c r="K17" s="104">
        <f t="shared" si="0"/>
        <v>875.7</v>
      </c>
      <c r="L17" s="104"/>
      <c r="M17" s="105" t="s">
        <v>212</v>
      </c>
      <c r="N17" s="4">
        <f t="shared" si="2"/>
        <v>38241.86</v>
      </c>
      <c r="O17" s="74"/>
    </row>
    <row r="18" spans="1:15" ht="23.25">
      <c r="A18" s="101">
        <v>42721</v>
      </c>
      <c r="B18" s="61" t="s">
        <v>222</v>
      </c>
      <c r="C18" s="104">
        <v>150</v>
      </c>
      <c r="D18" s="104"/>
      <c r="E18" s="104"/>
      <c r="F18" s="104"/>
      <c r="G18" s="104"/>
      <c r="H18" s="104"/>
      <c r="I18" s="104">
        <v>150</v>
      </c>
      <c r="J18" s="104">
        <v>4.05</v>
      </c>
      <c r="K18" s="104">
        <f t="shared" si="0"/>
        <v>145.94999999999999</v>
      </c>
      <c r="L18" s="104"/>
      <c r="M18" s="105" t="s">
        <v>213</v>
      </c>
      <c r="N18" s="4">
        <f t="shared" si="2"/>
        <v>38387.81</v>
      </c>
      <c r="O18" s="74"/>
    </row>
    <row r="19" spans="1:15" ht="23.25">
      <c r="A19" s="101">
        <v>42724</v>
      </c>
      <c r="B19" s="61" t="s">
        <v>223</v>
      </c>
      <c r="C19" s="104">
        <v>150</v>
      </c>
      <c r="D19" s="104"/>
      <c r="E19" s="104"/>
      <c r="F19" s="104"/>
      <c r="G19" s="104"/>
      <c r="H19" s="104"/>
      <c r="I19" s="104">
        <f>C19</f>
        <v>150</v>
      </c>
      <c r="J19" s="104">
        <v>4.05</v>
      </c>
      <c r="K19" s="104">
        <f t="shared" si="0"/>
        <v>145.94999999999999</v>
      </c>
      <c r="L19" s="104"/>
      <c r="M19" s="105" t="s">
        <v>214</v>
      </c>
      <c r="N19" s="4">
        <f t="shared" si="2"/>
        <v>38533.760000000002</v>
      </c>
      <c r="O19" s="74"/>
    </row>
    <row r="20" spans="1:15" ht="23.25">
      <c r="A20" s="101">
        <v>42724</v>
      </c>
      <c r="B20" s="117" t="s">
        <v>224</v>
      </c>
      <c r="C20" s="104">
        <v>1400</v>
      </c>
      <c r="D20" s="104"/>
      <c r="E20" s="104"/>
      <c r="F20" s="104"/>
      <c r="G20" s="104"/>
      <c r="H20" s="104"/>
      <c r="I20" s="104">
        <f>C20</f>
        <v>1400</v>
      </c>
      <c r="J20" s="104">
        <v>37.799999999999997</v>
      </c>
      <c r="K20" s="104">
        <f t="shared" si="0"/>
        <v>1362.2</v>
      </c>
      <c r="L20" s="104"/>
      <c r="M20" s="105" t="s">
        <v>215</v>
      </c>
      <c r="N20" s="4">
        <f t="shared" si="2"/>
        <v>39895.96</v>
      </c>
      <c r="O20" s="74"/>
    </row>
    <row r="21" spans="1:15" ht="23.25">
      <c r="A21" s="101">
        <v>42726</v>
      </c>
      <c r="B21" s="61" t="s">
        <v>131</v>
      </c>
      <c r="C21" s="104">
        <v>150</v>
      </c>
      <c r="D21" s="104"/>
      <c r="E21" s="104"/>
      <c r="F21" s="104"/>
      <c r="G21" s="104"/>
      <c r="H21" s="104"/>
      <c r="I21" s="99">
        <v>150</v>
      </c>
      <c r="J21" s="104">
        <v>4.05</v>
      </c>
      <c r="K21" s="104">
        <f t="shared" si="0"/>
        <v>145.94999999999999</v>
      </c>
      <c r="L21" s="104"/>
      <c r="M21" s="105" t="s">
        <v>216</v>
      </c>
      <c r="N21" s="4">
        <f t="shared" si="2"/>
        <v>40041.910000000003</v>
      </c>
      <c r="O21" s="74"/>
    </row>
    <row r="22" spans="1:15" ht="23.25">
      <c r="A22" s="101">
        <v>42733</v>
      </c>
      <c r="B22" s="61" t="s">
        <v>225</v>
      </c>
      <c r="C22" s="104">
        <v>285</v>
      </c>
      <c r="D22" s="104"/>
      <c r="E22" s="104"/>
      <c r="F22" s="104"/>
      <c r="G22" s="104"/>
      <c r="H22" s="104"/>
      <c r="I22" s="99">
        <f>C22</f>
        <v>285</v>
      </c>
      <c r="J22" s="104">
        <v>7.7</v>
      </c>
      <c r="K22" s="104">
        <f t="shared" si="0"/>
        <v>277.3</v>
      </c>
      <c r="L22" s="104"/>
      <c r="M22" s="105" t="s">
        <v>217</v>
      </c>
      <c r="N22" s="4">
        <f t="shared" si="2"/>
        <v>40319.21</v>
      </c>
      <c r="O22" s="50"/>
    </row>
    <row r="23" spans="1:15" s="97" customFormat="1" ht="22.5" customHeight="1" thickBot="1">
      <c r="A23" s="86" t="s">
        <v>155</v>
      </c>
      <c r="B23" s="87"/>
      <c r="C23" s="88">
        <f>SUM(C5:C22)</f>
        <v>8755.43</v>
      </c>
      <c r="D23" s="88"/>
      <c r="E23" s="88">
        <f>SUM(E4:E22)</f>
        <v>0</v>
      </c>
      <c r="F23" s="88">
        <f>SUM(F3:F22)</f>
        <v>0</v>
      </c>
      <c r="G23" s="88">
        <f>SUM(G4:G22)</f>
        <v>150</v>
      </c>
      <c r="H23" s="88">
        <f>SUM(H4:H22)</f>
        <v>213</v>
      </c>
      <c r="I23" s="88">
        <f>SUM(I4:I22)</f>
        <v>9118.43</v>
      </c>
      <c r="J23" s="88">
        <f>SUM(J4:J22)</f>
        <v>258.92</v>
      </c>
      <c r="K23" s="88">
        <f>SUM(K4:K22)</f>
        <v>8859.51</v>
      </c>
      <c r="L23" s="119">
        <f>K23+J23-I23</f>
        <v>0</v>
      </c>
      <c r="M23" s="90"/>
      <c r="N23" s="91"/>
      <c r="O23" s="89"/>
    </row>
    <row r="24" spans="1:15" s="70" customFormat="1" ht="24" thickTop="1">
      <c r="A24" s="52"/>
      <c r="B24" s="78"/>
      <c r="C24" s="66"/>
      <c r="D24" s="66">
        <f>C23+G23+H23</f>
        <v>9118.43</v>
      </c>
      <c r="E24" s="66"/>
      <c r="F24" s="66"/>
      <c r="G24" s="66"/>
      <c r="H24" s="66"/>
      <c r="I24" s="67"/>
      <c r="J24" s="66"/>
      <c r="K24" s="66"/>
      <c r="L24" s="68"/>
      <c r="M24" s="69"/>
      <c r="N24" s="66"/>
      <c r="O24" s="68"/>
    </row>
    <row r="25" spans="1:15" s="70" customFormat="1" ht="27.75">
      <c r="A25" s="52"/>
      <c r="B25" s="100"/>
      <c r="C25" s="66"/>
      <c r="D25" s="66"/>
      <c r="E25" s="66"/>
      <c r="F25" s="66"/>
      <c r="G25" s="66"/>
      <c r="H25" s="66"/>
      <c r="I25" s="67"/>
      <c r="J25" s="66"/>
      <c r="K25" s="66"/>
      <c r="L25" s="68"/>
      <c r="M25" s="72"/>
      <c r="N25" s="66"/>
      <c r="O25" s="68"/>
    </row>
    <row r="26" spans="1:15" s="70" customFormat="1" ht="23.25">
      <c r="A26" s="52"/>
      <c r="B26" s="82"/>
      <c r="C26" s="66"/>
      <c r="D26" s="66"/>
      <c r="E26" s="66"/>
      <c r="F26" s="66"/>
      <c r="G26" s="66"/>
      <c r="H26" s="66"/>
      <c r="I26" s="67"/>
      <c r="J26" s="66"/>
      <c r="K26" s="66"/>
      <c r="L26" s="68"/>
      <c r="M26" s="72"/>
      <c r="N26" s="66"/>
      <c r="O26" s="68"/>
    </row>
    <row r="27" spans="1:15" s="70" customFormat="1" ht="23.25">
      <c r="A27" s="52"/>
      <c r="B27" s="82"/>
      <c r="C27" s="66"/>
      <c r="D27" s="66"/>
      <c r="E27" s="66"/>
      <c r="F27" s="66"/>
      <c r="G27" s="66"/>
      <c r="H27" s="66"/>
      <c r="I27" s="67"/>
      <c r="J27" s="66"/>
      <c r="K27" s="66"/>
      <c r="L27" s="68"/>
      <c r="M27" s="72"/>
      <c r="N27" s="66"/>
      <c r="O27" s="68"/>
    </row>
    <row r="28" spans="1:15" s="70" customFormat="1" ht="23.25">
      <c r="A28" s="52"/>
      <c r="B28" s="82"/>
      <c r="C28" s="66"/>
      <c r="D28" s="66"/>
      <c r="E28" s="66"/>
      <c r="F28" s="66"/>
      <c r="G28" s="66"/>
      <c r="H28" s="66"/>
      <c r="I28" s="67"/>
      <c r="J28" s="66"/>
      <c r="K28" s="66"/>
      <c r="L28" s="68"/>
      <c r="M28" s="72"/>
      <c r="N28" s="66"/>
      <c r="O28" s="68"/>
    </row>
    <row r="29" spans="1:15" s="70" customFormat="1" ht="23.25">
      <c r="A29" s="52"/>
      <c r="B29" s="82"/>
      <c r="C29" s="66"/>
      <c r="D29" s="66"/>
      <c r="E29" s="66"/>
      <c r="F29" s="66"/>
      <c r="G29" s="66"/>
      <c r="H29" s="66"/>
      <c r="I29" s="67"/>
      <c r="J29" s="66"/>
      <c r="K29" s="66"/>
      <c r="L29" s="68"/>
      <c r="M29" s="72"/>
      <c r="N29" s="66"/>
      <c r="O29" s="68"/>
    </row>
    <row r="30" spans="1:15" s="70" customFormat="1" ht="23.25">
      <c r="A30" s="52"/>
      <c r="B30" s="82"/>
      <c r="C30" s="66"/>
      <c r="D30" s="66"/>
      <c r="E30" s="66"/>
      <c r="F30" s="66"/>
      <c r="G30" s="66"/>
      <c r="H30" s="66"/>
      <c r="I30" s="67"/>
      <c r="J30" s="66"/>
      <c r="K30" s="66"/>
      <c r="L30" s="68"/>
      <c r="M30" s="72"/>
      <c r="N30" s="66"/>
      <c r="O30" s="68"/>
    </row>
  </sheetData>
  <customSheetViews>
    <customSheetView guid="{DD41D0B5-6320-4E50-909F-3C946F1CC831}" fitToPage="1" topLeftCell="A4">
      <selection activeCell="B25" sqref="B25"/>
      <pageMargins left="0.7" right="0.7" top="0.75" bottom="0.75" header="0.3" footer="0.3"/>
      <pageSetup scale="37" orientation="landscape" horizontalDpi="4294967293" verticalDpi="4294967293" r:id="rId1"/>
    </customSheetView>
  </customSheetViews>
  <pageMargins left="0.7" right="0.7" top="0.75" bottom="0.75" header="0.3" footer="0.3"/>
  <pageSetup scale="37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="55" zoomScaleNormal="55" workbookViewId="0">
      <pane ySplit="1" topLeftCell="A86" activePane="bottomLeft" state="frozen"/>
      <selection pane="bottomLeft" activeCell="B111" sqref="B111"/>
    </sheetView>
  </sheetViews>
  <sheetFormatPr defaultRowHeight="15.75"/>
  <cols>
    <col min="1" max="1" width="30.5" customWidth="1"/>
    <col min="2" max="2" width="47.125" customWidth="1"/>
    <col min="3" max="3" width="19.125" style="123" customWidth="1"/>
    <col min="4" max="4" width="25.875" customWidth="1"/>
    <col min="5" max="5" width="15.875" customWidth="1"/>
    <col min="6" max="6" width="24.375" customWidth="1"/>
    <col min="7" max="7" width="15" customWidth="1"/>
    <col min="8" max="8" width="16.625" customWidth="1"/>
    <col min="9" max="9" width="19.25" bestFit="1" customWidth="1"/>
    <col min="10" max="10" width="17.625" bestFit="1" customWidth="1"/>
    <col min="11" max="11" width="15" customWidth="1"/>
    <col min="12" max="12" width="17.625" bestFit="1" customWidth="1"/>
    <col min="13" max="13" width="8.25" customWidth="1"/>
    <col min="14" max="14" width="34.375" customWidth="1"/>
    <col min="15" max="15" width="23.375" customWidth="1"/>
    <col min="16" max="16" width="16.5" customWidth="1"/>
  </cols>
  <sheetData>
    <row r="1" spans="1:16" s="153" customFormat="1" ht="36.75" customHeight="1">
      <c r="A1" s="149" t="s">
        <v>3</v>
      </c>
      <c r="B1" s="150" t="s">
        <v>4</v>
      </c>
      <c r="C1" s="151" t="s">
        <v>44</v>
      </c>
      <c r="D1" s="149" t="s">
        <v>124</v>
      </c>
      <c r="E1" s="149" t="s">
        <v>46</v>
      </c>
      <c r="F1" s="149" t="s">
        <v>221</v>
      </c>
      <c r="G1" s="149" t="s">
        <v>103</v>
      </c>
      <c r="H1" s="149" t="s">
        <v>135</v>
      </c>
      <c r="I1" s="149" t="s">
        <v>311</v>
      </c>
      <c r="J1" s="149" t="s">
        <v>5</v>
      </c>
      <c r="K1" s="149" t="s">
        <v>6</v>
      </c>
      <c r="L1" s="149" t="s">
        <v>7</v>
      </c>
      <c r="M1" s="149" t="s">
        <v>8</v>
      </c>
      <c r="N1" s="152" t="s">
        <v>9</v>
      </c>
      <c r="O1" s="152" t="s">
        <v>10</v>
      </c>
      <c r="P1" s="152"/>
    </row>
    <row r="2" spans="1:16" ht="23.25">
      <c r="B2" s="83"/>
      <c r="C2" s="102"/>
      <c r="D2" s="102"/>
      <c r="E2" s="102"/>
      <c r="F2" s="102"/>
      <c r="G2" s="102"/>
      <c r="H2" s="103"/>
      <c r="I2" s="103"/>
      <c r="J2" s="102"/>
      <c r="K2" s="102"/>
      <c r="L2" s="102"/>
      <c r="M2" s="102"/>
      <c r="N2" s="104"/>
      <c r="O2" s="104">
        <v>40319.21</v>
      </c>
      <c r="P2" s="104"/>
    </row>
    <row r="3" spans="1:16" ht="23.25">
      <c r="A3" s="101">
        <v>42738</v>
      </c>
      <c r="B3" s="121" t="s">
        <v>228</v>
      </c>
      <c r="C3" s="104">
        <v>405</v>
      </c>
      <c r="D3" s="104"/>
      <c r="E3" s="104"/>
      <c r="F3" s="104"/>
      <c r="G3" s="104"/>
      <c r="H3" s="104"/>
      <c r="I3" s="104"/>
      <c r="J3" s="104">
        <f>C3</f>
        <v>405</v>
      </c>
      <c r="K3" s="104">
        <v>14.33</v>
      </c>
      <c r="L3" s="104">
        <f>J3-K3</f>
        <v>390.67</v>
      </c>
      <c r="M3" s="104"/>
      <c r="N3" t="s">
        <v>227</v>
      </c>
      <c r="O3" s="4">
        <f t="shared" ref="O3:O8" si="0">O2+L3</f>
        <v>40709.879999999997</v>
      </c>
      <c r="P3" s="50"/>
    </row>
    <row r="4" spans="1:16" ht="23.25">
      <c r="A4" s="101"/>
      <c r="B4" s="112" t="s">
        <v>244</v>
      </c>
      <c r="C4" s="120">
        <v>238.07</v>
      </c>
      <c r="D4" s="104"/>
      <c r="E4" s="104"/>
      <c r="F4" s="104"/>
      <c r="G4" s="104"/>
      <c r="H4" s="104"/>
      <c r="I4" s="104"/>
      <c r="J4" s="16">
        <v>238.07</v>
      </c>
      <c r="K4" s="104"/>
      <c r="L4" s="120">
        <f>C4</f>
        <v>238.07</v>
      </c>
      <c r="M4" s="104"/>
      <c r="O4" s="16">
        <f t="shared" si="0"/>
        <v>40947.949999999997</v>
      </c>
      <c r="P4" s="50"/>
    </row>
    <row r="5" spans="1:16" ht="23.25">
      <c r="A5" s="101">
        <v>42742</v>
      </c>
      <c r="B5" s="61" t="s">
        <v>229</v>
      </c>
      <c r="C5" s="104"/>
      <c r="D5" s="104"/>
      <c r="E5" s="104"/>
      <c r="F5" s="104"/>
      <c r="G5" s="104">
        <v>400</v>
      </c>
      <c r="H5" s="104"/>
      <c r="I5" s="104"/>
      <c r="J5" s="104">
        <f>G5</f>
        <v>400</v>
      </c>
      <c r="K5" s="104">
        <v>10.8</v>
      </c>
      <c r="L5" s="104">
        <f t="shared" ref="L5:L17" si="1">J5-K5</f>
        <v>389.2</v>
      </c>
      <c r="M5" s="104"/>
      <c r="N5" t="s">
        <v>230</v>
      </c>
      <c r="O5" s="4">
        <f t="shared" si="0"/>
        <v>41337.15</v>
      </c>
      <c r="P5" s="74"/>
    </row>
    <row r="6" spans="1:16" ht="23.25">
      <c r="A6" s="101">
        <v>42744</v>
      </c>
      <c r="B6" s="121" t="s">
        <v>231</v>
      </c>
      <c r="C6" s="104">
        <v>405</v>
      </c>
      <c r="D6" s="104"/>
      <c r="E6" s="104"/>
      <c r="F6" s="104"/>
      <c r="G6" s="104"/>
      <c r="H6" s="104"/>
      <c r="I6" s="104"/>
      <c r="J6" s="104">
        <f>C6</f>
        <v>405</v>
      </c>
      <c r="K6" s="104">
        <v>14.33</v>
      </c>
      <c r="L6" s="104">
        <f t="shared" si="1"/>
        <v>390.67</v>
      </c>
      <c r="M6" s="104"/>
      <c r="N6" t="s">
        <v>232</v>
      </c>
      <c r="O6" s="4">
        <f t="shared" si="0"/>
        <v>41727.82</v>
      </c>
      <c r="P6" s="74"/>
    </row>
    <row r="7" spans="1:16" ht="23.25">
      <c r="A7" s="101"/>
      <c r="B7" s="112" t="s">
        <v>245</v>
      </c>
      <c r="C7" s="120">
        <v>-281.33999999999997</v>
      </c>
      <c r="D7" s="104"/>
      <c r="E7" s="104"/>
      <c r="F7" s="104"/>
      <c r="G7" s="104"/>
      <c r="H7" s="104"/>
      <c r="I7" s="104"/>
      <c r="J7" s="16">
        <v>-281.33999999999997</v>
      </c>
      <c r="K7" s="104"/>
      <c r="L7" s="16">
        <v>-281.33999999999997</v>
      </c>
      <c r="M7" s="104"/>
      <c r="O7" s="16">
        <f t="shared" si="0"/>
        <v>41446.480000000003</v>
      </c>
      <c r="P7" s="74"/>
    </row>
    <row r="8" spans="1:16" ht="23.25">
      <c r="A8" s="101">
        <v>42744</v>
      </c>
      <c r="B8" s="121" t="s">
        <v>234</v>
      </c>
      <c r="C8" s="104">
        <v>150</v>
      </c>
      <c r="D8" s="104"/>
      <c r="E8" s="104"/>
      <c r="F8" s="104"/>
      <c r="G8" s="104"/>
      <c r="H8" s="104"/>
      <c r="I8" s="104"/>
      <c r="J8" s="104">
        <f t="shared" ref="J8:J17" si="2">C8</f>
        <v>150</v>
      </c>
      <c r="K8" s="104">
        <v>4.05</v>
      </c>
      <c r="L8" s="104">
        <f t="shared" si="1"/>
        <v>145.94999999999999</v>
      </c>
      <c r="M8" s="104"/>
      <c r="N8" t="s">
        <v>233</v>
      </c>
      <c r="O8" s="4">
        <f t="shared" si="0"/>
        <v>41592.43</v>
      </c>
      <c r="P8" s="74"/>
    </row>
    <row r="9" spans="1:16" ht="23.25">
      <c r="A9" s="101">
        <v>42745</v>
      </c>
      <c r="B9" s="121" t="s">
        <v>235</v>
      </c>
      <c r="C9" s="104">
        <v>150</v>
      </c>
      <c r="D9" s="104"/>
      <c r="E9" s="104"/>
      <c r="F9" s="104"/>
      <c r="G9" s="104"/>
      <c r="H9" s="104"/>
      <c r="I9" s="104"/>
      <c r="J9" s="104">
        <f t="shared" si="2"/>
        <v>150</v>
      </c>
      <c r="K9" s="104">
        <v>4.05</v>
      </c>
      <c r="L9" s="104">
        <f t="shared" si="1"/>
        <v>145.94999999999999</v>
      </c>
      <c r="M9" s="104"/>
      <c r="N9" t="s">
        <v>236</v>
      </c>
      <c r="O9" s="4">
        <f t="shared" ref="O9:O16" si="3">O8+L9</f>
        <v>41738.379999999997</v>
      </c>
      <c r="P9" s="74"/>
    </row>
    <row r="10" spans="1:16" ht="23.25">
      <c r="A10" s="101">
        <v>42747</v>
      </c>
      <c r="B10" s="61" t="s">
        <v>237</v>
      </c>
      <c r="C10" s="104">
        <v>405</v>
      </c>
      <c r="D10" s="104"/>
      <c r="E10" s="104"/>
      <c r="F10" s="104"/>
      <c r="G10" s="104"/>
      <c r="H10" s="104"/>
      <c r="I10" s="104"/>
      <c r="J10" s="104">
        <f t="shared" si="2"/>
        <v>405</v>
      </c>
      <c r="K10" s="104">
        <v>10.94</v>
      </c>
      <c r="L10" s="104">
        <f t="shared" si="1"/>
        <v>394.06</v>
      </c>
      <c r="M10" s="104"/>
      <c r="N10" t="s">
        <v>238</v>
      </c>
      <c r="O10" s="4">
        <f t="shared" si="3"/>
        <v>42132.44</v>
      </c>
      <c r="P10" s="74"/>
    </row>
    <row r="11" spans="1:16" ht="23.25">
      <c r="A11" s="101">
        <v>42747</v>
      </c>
      <c r="B11" s="61" t="s">
        <v>239</v>
      </c>
      <c r="C11" s="104">
        <v>150</v>
      </c>
      <c r="D11" s="104"/>
      <c r="E11" s="104"/>
      <c r="F11" s="104"/>
      <c r="G11" s="104"/>
      <c r="H11" s="104"/>
      <c r="I11" s="104"/>
      <c r="J11" s="104">
        <f t="shared" si="2"/>
        <v>150</v>
      </c>
      <c r="K11" s="104">
        <v>4.05</v>
      </c>
      <c r="L11" s="104">
        <f t="shared" si="1"/>
        <v>145.94999999999999</v>
      </c>
      <c r="M11" s="104"/>
      <c r="N11" t="s">
        <v>249</v>
      </c>
      <c r="O11" s="4">
        <f t="shared" si="3"/>
        <v>42278.39</v>
      </c>
      <c r="P11" s="74"/>
    </row>
    <row r="12" spans="1:16" ht="23.25">
      <c r="A12" s="101">
        <v>42747</v>
      </c>
      <c r="B12" s="61" t="s">
        <v>240</v>
      </c>
      <c r="C12" s="104">
        <v>405</v>
      </c>
      <c r="D12" s="104"/>
      <c r="E12" s="104"/>
      <c r="F12" s="104"/>
      <c r="G12" s="104"/>
      <c r="H12" s="104"/>
      <c r="I12" s="104"/>
      <c r="J12" s="104">
        <f t="shared" si="2"/>
        <v>405</v>
      </c>
      <c r="K12" s="104">
        <v>10.94</v>
      </c>
      <c r="L12" s="104">
        <f t="shared" si="1"/>
        <v>394.06</v>
      </c>
      <c r="M12" s="104"/>
      <c r="N12" t="s">
        <v>202</v>
      </c>
      <c r="O12" s="4">
        <f t="shared" si="3"/>
        <v>42672.45</v>
      </c>
      <c r="P12" s="74"/>
    </row>
    <row r="13" spans="1:16" ht="23.25">
      <c r="A13" s="101">
        <v>42749</v>
      </c>
      <c r="B13" s="61" t="s">
        <v>241</v>
      </c>
      <c r="C13" s="104">
        <v>405</v>
      </c>
      <c r="D13" s="104"/>
      <c r="E13" s="104"/>
      <c r="F13" s="104"/>
      <c r="G13" s="104"/>
      <c r="H13" s="104"/>
      <c r="I13" s="104"/>
      <c r="J13" s="104">
        <f t="shared" si="2"/>
        <v>405</v>
      </c>
      <c r="K13" s="104">
        <v>10.94</v>
      </c>
      <c r="L13" s="104">
        <f t="shared" si="1"/>
        <v>394.06</v>
      </c>
      <c r="M13" s="104"/>
      <c r="N13" t="s">
        <v>248</v>
      </c>
      <c r="O13" s="4">
        <f t="shared" si="3"/>
        <v>43066.51</v>
      </c>
      <c r="P13" s="74"/>
    </row>
    <row r="14" spans="1:16" ht="23.25">
      <c r="A14" s="101">
        <v>42751</v>
      </c>
      <c r="B14" s="61" t="s">
        <v>242</v>
      </c>
      <c r="C14" s="104">
        <v>405</v>
      </c>
      <c r="D14" s="104"/>
      <c r="E14" s="104"/>
      <c r="F14" s="104"/>
      <c r="G14" s="104"/>
      <c r="H14" s="104"/>
      <c r="I14" s="104"/>
      <c r="J14" s="104">
        <f t="shared" si="2"/>
        <v>405</v>
      </c>
      <c r="K14" s="104">
        <v>10.94</v>
      </c>
      <c r="L14" s="104">
        <f t="shared" si="1"/>
        <v>394.06</v>
      </c>
      <c r="M14" s="104"/>
      <c r="N14" t="s">
        <v>247</v>
      </c>
      <c r="O14" s="4">
        <f t="shared" si="3"/>
        <v>43460.57</v>
      </c>
      <c r="P14" s="74"/>
    </row>
    <row r="15" spans="1:16" ht="23.25">
      <c r="A15" s="101">
        <v>42752</v>
      </c>
      <c r="B15" s="61" t="s">
        <v>243</v>
      </c>
      <c r="C15" s="104">
        <v>285</v>
      </c>
      <c r="D15" s="104"/>
      <c r="E15" s="104"/>
      <c r="F15" s="104"/>
      <c r="G15" s="104"/>
      <c r="H15" s="104"/>
      <c r="I15" s="104"/>
      <c r="J15" s="104">
        <f t="shared" si="2"/>
        <v>285</v>
      </c>
      <c r="K15" s="104">
        <v>7.7</v>
      </c>
      <c r="L15" s="104">
        <f t="shared" si="1"/>
        <v>277.3</v>
      </c>
      <c r="M15" s="104"/>
      <c r="N15" t="s">
        <v>246</v>
      </c>
      <c r="O15" s="4">
        <f t="shared" si="3"/>
        <v>43737.87</v>
      </c>
      <c r="P15" s="74"/>
    </row>
    <row r="16" spans="1:16" ht="23.25">
      <c r="A16" s="101">
        <v>42754</v>
      </c>
      <c r="B16" s="61" t="s">
        <v>223</v>
      </c>
      <c r="C16" s="104">
        <v>150</v>
      </c>
      <c r="D16" s="104"/>
      <c r="E16" s="104"/>
      <c r="F16" s="104"/>
      <c r="G16" s="104"/>
      <c r="H16" s="104"/>
      <c r="I16" s="104"/>
      <c r="J16" s="99">
        <f t="shared" si="2"/>
        <v>150</v>
      </c>
      <c r="K16" s="104">
        <v>4.05</v>
      </c>
      <c r="L16" s="104">
        <f t="shared" si="1"/>
        <v>145.94999999999999</v>
      </c>
      <c r="M16" s="104"/>
      <c r="N16" t="s">
        <v>214</v>
      </c>
      <c r="O16" s="4">
        <f t="shared" si="3"/>
        <v>43883.82</v>
      </c>
      <c r="P16" s="50"/>
    </row>
    <row r="17" spans="1:16" ht="23.25">
      <c r="A17" s="101">
        <v>42761</v>
      </c>
      <c r="B17" s="61" t="s">
        <v>251</v>
      </c>
      <c r="C17" s="104">
        <v>150</v>
      </c>
      <c r="D17" s="104"/>
      <c r="E17" s="104"/>
      <c r="F17" s="104"/>
      <c r="G17" s="104"/>
      <c r="H17" s="104"/>
      <c r="I17" s="104"/>
      <c r="J17" s="4">
        <f t="shared" si="2"/>
        <v>150</v>
      </c>
      <c r="K17" s="104">
        <v>4.05</v>
      </c>
      <c r="L17" s="104">
        <f t="shared" si="1"/>
        <v>145.94999999999999</v>
      </c>
      <c r="M17" s="104"/>
      <c r="N17" s="77" t="s">
        <v>250</v>
      </c>
      <c r="O17" s="4">
        <v>44029.77</v>
      </c>
      <c r="P17" s="50"/>
    </row>
    <row r="18" spans="1:16" ht="23.25">
      <c r="A18" s="101">
        <v>42763</v>
      </c>
      <c r="B18" s="117" t="s">
        <v>253</v>
      </c>
      <c r="C18" s="124">
        <v>1453.5</v>
      </c>
      <c r="D18" s="104"/>
      <c r="E18" s="104"/>
      <c r="F18" s="104"/>
      <c r="G18" s="104"/>
      <c r="H18" s="104"/>
      <c r="I18" s="104"/>
      <c r="J18" s="124">
        <v>1453.5</v>
      </c>
      <c r="K18" s="104">
        <v>39.24</v>
      </c>
      <c r="L18" s="104">
        <v>1414.26</v>
      </c>
      <c r="M18" s="104"/>
      <c r="N18" s="77" t="s">
        <v>252</v>
      </c>
      <c r="O18" s="4">
        <v>45444.03</v>
      </c>
      <c r="P18" s="50"/>
    </row>
    <row r="19" spans="1:16" ht="23.25">
      <c r="A19" s="101">
        <v>42763</v>
      </c>
      <c r="B19" s="61" t="s">
        <v>254</v>
      </c>
      <c r="C19" s="104">
        <v>150</v>
      </c>
      <c r="D19" s="104"/>
      <c r="E19" s="104"/>
      <c r="F19" s="104"/>
      <c r="G19" s="104"/>
      <c r="H19" s="104"/>
      <c r="I19" s="104"/>
      <c r="J19" s="104">
        <v>150</v>
      </c>
      <c r="K19" s="104">
        <v>4.05</v>
      </c>
      <c r="L19" s="104">
        <v>145.94999999999999</v>
      </c>
      <c r="M19" s="104"/>
      <c r="N19" s="77" t="s">
        <v>255</v>
      </c>
      <c r="O19" s="4">
        <v>45589.98</v>
      </c>
      <c r="P19" s="50"/>
    </row>
    <row r="20" spans="1:16" ht="23.25">
      <c r="A20" s="101">
        <v>42763</v>
      </c>
      <c r="B20" s="61" t="s">
        <v>257</v>
      </c>
      <c r="C20" s="104">
        <v>765</v>
      </c>
      <c r="D20" s="104"/>
      <c r="E20" s="104"/>
      <c r="F20" s="104"/>
      <c r="G20" s="104"/>
      <c r="H20" s="104"/>
      <c r="I20" s="104"/>
      <c r="J20" s="104">
        <v>765</v>
      </c>
      <c r="K20" s="104">
        <v>20.66</v>
      </c>
      <c r="L20" s="104">
        <v>744.34</v>
      </c>
      <c r="M20" s="104"/>
      <c r="N20" s="77" t="s">
        <v>256</v>
      </c>
      <c r="O20" s="4">
        <v>46334.32</v>
      </c>
      <c r="P20" s="50"/>
    </row>
    <row r="21" spans="1:16" ht="23.25">
      <c r="A21" s="101">
        <v>42766</v>
      </c>
      <c r="B21" s="61" t="s">
        <v>131</v>
      </c>
      <c r="C21" s="104">
        <v>150</v>
      </c>
      <c r="D21" s="104"/>
      <c r="E21" s="104"/>
      <c r="F21" s="104"/>
      <c r="G21" s="104"/>
      <c r="H21" s="104"/>
      <c r="I21" s="104"/>
      <c r="J21" s="4">
        <f>C21</f>
        <v>150</v>
      </c>
      <c r="K21" s="104">
        <v>4.05</v>
      </c>
      <c r="L21" s="104">
        <f>J21-K21</f>
        <v>145.94999999999999</v>
      </c>
      <c r="M21" s="104"/>
      <c r="N21" s="77" t="s">
        <v>162</v>
      </c>
      <c r="O21" s="4">
        <v>46480.27</v>
      </c>
      <c r="P21" s="50"/>
    </row>
    <row r="22" spans="1:16" ht="23.25">
      <c r="A22" s="101">
        <v>42766</v>
      </c>
      <c r="B22" s="117" t="s">
        <v>259</v>
      </c>
      <c r="C22" s="104">
        <v>405</v>
      </c>
      <c r="D22" s="104"/>
      <c r="E22" s="104"/>
      <c r="F22" s="104"/>
      <c r="G22" s="104"/>
      <c r="H22" s="104"/>
      <c r="I22" s="104"/>
      <c r="J22" s="104">
        <v>405</v>
      </c>
      <c r="K22" s="104">
        <v>10.94</v>
      </c>
      <c r="L22" s="104">
        <v>394.06</v>
      </c>
      <c r="M22" s="104"/>
      <c r="N22" s="77" t="s">
        <v>258</v>
      </c>
      <c r="O22" s="4">
        <v>46874.33</v>
      </c>
      <c r="P22" s="50"/>
    </row>
    <row r="23" spans="1:16" s="147" customFormat="1" ht="6.75" customHeight="1">
      <c r="A23" s="141"/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145"/>
      <c r="P23" s="146"/>
    </row>
    <row r="24" spans="1:16" s="147" customFormat="1" ht="14.25" customHeight="1">
      <c r="A24" s="141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45"/>
      <c r="P24" s="146"/>
    </row>
    <row r="25" spans="1:16" ht="23.25">
      <c r="A25" s="148">
        <v>42770</v>
      </c>
      <c r="B25" s="117" t="s">
        <v>260</v>
      </c>
      <c r="C25" s="102">
        <v>765</v>
      </c>
      <c r="D25" s="102"/>
      <c r="E25" s="102"/>
      <c r="F25" s="102"/>
      <c r="G25" s="102"/>
      <c r="H25" s="102"/>
      <c r="I25" s="103"/>
      <c r="J25" s="102">
        <v>765</v>
      </c>
      <c r="K25" s="102">
        <v>20.66</v>
      </c>
      <c r="L25" s="102">
        <v>744.34</v>
      </c>
      <c r="M25" s="102"/>
      <c r="N25" s="77" t="s">
        <v>169</v>
      </c>
      <c r="O25" s="4">
        <f>O22+L25</f>
        <v>47618.67</v>
      </c>
      <c r="P25" s="50"/>
    </row>
    <row r="26" spans="1:16" ht="23.25">
      <c r="A26" s="148">
        <v>42770</v>
      </c>
      <c r="B26" s="117" t="s">
        <v>262</v>
      </c>
      <c r="C26" s="104">
        <v>765</v>
      </c>
      <c r="D26" s="104"/>
      <c r="E26" s="104"/>
      <c r="F26" s="104"/>
      <c r="G26" s="104"/>
      <c r="H26" s="104"/>
      <c r="I26" s="104"/>
      <c r="J26" s="102">
        <v>765</v>
      </c>
      <c r="K26" s="104">
        <v>26.93</v>
      </c>
      <c r="L26" s="104">
        <v>738.07</v>
      </c>
      <c r="M26" s="104"/>
      <c r="N26" s="131" t="s">
        <v>261</v>
      </c>
      <c r="O26" s="4">
        <f t="shared" ref="O26:O54" si="4">O25+L26</f>
        <v>48356.74</v>
      </c>
      <c r="P26" s="50"/>
    </row>
    <row r="27" spans="1:16" ht="23.25">
      <c r="A27" s="148"/>
      <c r="B27" s="132" t="s">
        <v>263</v>
      </c>
      <c r="C27" s="16">
        <v>-238.07</v>
      </c>
      <c r="D27" s="104"/>
      <c r="E27" s="104"/>
      <c r="F27" s="104"/>
      <c r="G27" s="104"/>
      <c r="H27" s="104"/>
      <c r="I27" s="104"/>
      <c r="J27" s="16">
        <v>-238.07</v>
      </c>
      <c r="K27" s="104"/>
      <c r="L27" s="16">
        <v>-238.07</v>
      </c>
      <c r="M27" s="104"/>
      <c r="N27" s="131"/>
      <c r="O27" s="16">
        <f t="shared" si="4"/>
        <v>48118.67</v>
      </c>
      <c r="P27" s="50"/>
    </row>
    <row r="28" spans="1:16" s="97" customFormat="1" ht="22.5" customHeight="1">
      <c r="A28" s="148">
        <v>42770</v>
      </c>
      <c r="B28" s="117" t="s">
        <v>265</v>
      </c>
      <c r="C28" s="123"/>
      <c r="D28" s="104"/>
      <c r="E28" s="104"/>
      <c r="F28" s="104"/>
      <c r="G28" s="104">
        <v>500</v>
      </c>
      <c r="H28" s="104"/>
      <c r="I28" s="104"/>
      <c r="J28" s="104">
        <v>500</v>
      </c>
      <c r="K28" s="104">
        <v>13.5</v>
      </c>
      <c r="L28" s="104">
        <v>486.5</v>
      </c>
      <c r="M28" s="104"/>
      <c r="N28" s="77" t="s">
        <v>264</v>
      </c>
      <c r="O28" s="4">
        <f t="shared" si="4"/>
        <v>48605.17</v>
      </c>
      <c r="P28" s="89"/>
    </row>
    <row r="29" spans="1:16" s="70" customFormat="1" ht="23.25">
      <c r="A29" s="128">
        <v>42772</v>
      </c>
      <c r="B29" s="117" t="s">
        <v>267</v>
      </c>
      <c r="C29" s="104">
        <v>765</v>
      </c>
      <c r="D29" s="104"/>
      <c r="E29" s="104"/>
      <c r="F29" s="104"/>
      <c r="G29" s="104"/>
      <c r="H29" s="104"/>
      <c r="I29" s="104"/>
      <c r="J29" s="102">
        <v>765</v>
      </c>
      <c r="K29" s="102">
        <v>20.66</v>
      </c>
      <c r="L29" s="102">
        <v>744.34</v>
      </c>
      <c r="M29" s="104"/>
      <c r="N29" s="77" t="s">
        <v>266</v>
      </c>
      <c r="O29" s="4">
        <f t="shared" si="4"/>
        <v>49349.51</v>
      </c>
      <c r="P29" s="68"/>
    </row>
    <row r="30" spans="1:16" s="70" customFormat="1" ht="23.25">
      <c r="A30" s="128">
        <v>42773</v>
      </c>
      <c r="B30" s="117" t="s">
        <v>269</v>
      </c>
      <c r="C30" s="104">
        <v>45</v>
      </c>
      <c r="D30" s="104"/>
      <c r="E30" s="104"/>
      <c r="F30" s="104"/>
      <c r="G30" s="104"/>
      <c r="H30" s="104"/>
      <c r="I30" s="104"/>
      <c r="J30" s="99">
        <v>45</v>
      </c>
      <c r="K30" s="104">
        <v>1.73</v>
      </c>
      <c r="L30" s="104">
        <v>43.27</v>
      </c>
      <c r="M30" s="104"/>
      <c r="N30" s="77" t="s">
        <v>268</v>
      </c>
      <c r="O30" s="4">
        <f t="shared" si="4"/>
        <v>49392.78</v>
      </c>
      <c r="P30" s="68"/>
    </row>
    <row r="31" spans="1:16" s="70" customFormat="1" ht="23.25">
      <c r="A31" s="128"/>
      <c r="B31" s="132" t="s">
        <v>270</v>
      </c>
      <c r="C31" s="16">
        <v>-43.27</v>
      </c>
      <c r="D31" s="104"/>
      <c r="E31" s="104"/>
      <c r="F31" s="104"/>
      <c r="G31" s="104"/>
      <c r="H31" s="104"/>
      <c r="I31" s="104"/>
      <c r="J31" s="16">
        <v>-43.27</v>
      </c>
      <c r="K31" s="104"/>
      <c r="L31" s="16">
        <v>-43.27</v>
      </c>
      <c r="M31" s="104"/>
      <c r="N31"/>
      <c r="O31" s="16">
        <f t="shared" si="4"/>
        <v>49349.51</v>
      </c>
      <c r="P31" s="68"/>
    </row>
    <row r="32" spans="1:16" s="70" customFormat="1" ht="23.25">
      <c r="A32" s="128">
        <v>42774</v>
      </c>
      <c r="B32" s="117" t="s">
        <v>269</v>
      </c>
      <c r="C32" s="104">
        <v>360</v>
      </c>
      <c r="D32" s="104"/>
      <c r="E32" s="104"/>
      <c r="F32" s="104"/>
      <c r="G32" s="104"/>
      <c r="H32" s="104"/>
      <c r="I32" s="104"/>
      <c r="J32" s="99">
        <v>360</v>
      </c>
      <c r="K32" s="104">
        <v>12.75</v>
      </c>
      <c r="L32" s="104">
        <v>347.25</v>
      </c>
      <c r="M32" s="104"/>
      <c r="N32" s="77" t="s">
        <v>268</v>
      </c>
      <c r="O32" s="4">
        <f t="shared" si="4"/>
        <v>49696.76</v>
      </c>
      <c r="P32" s="68"/>
    </row>
    <row r="33" spans="1:16" s="70" customFormat="1" ht="23.25">
      <c r="A33" s="128"/>
      <c r="B33" s="132" t="s">
        <v>271</v>
      </c>
      <c r="C33" s="16">
        <v>-347.25</v>
      </c>
      <c r="D33" s="104"/>
      <c r="E33" s="104"/>
      <c r="F33" s="104"/>
      <c r="G33" s="104"/>
      <c r="H33" s="104"/>
      <c r="I33" s="104"/>
      <c r="J33" s="16">
        <v>-347.25</v>
      </c>
      <c r="K33" s="104"/>
      <c r="L33" s="16">
        <v>-347.25</v>
      </c>
      <c r="M33" s="104"/>
      <c r="N33"/>
      <c r="O33" s="16">
        <f t="shared" si="4"/>
        <v>49349.51</v>
      </c>
      <c r="P33" s="68"/>
    </row>
    <row r="34" spans="1:16" s="70" customFormat="1" ht="23.25">
      <c r="A34" s="128">
        <v>42774</v>
      </c>
      <c r="B34" s="61" t="s">
        <v>272</v>
      </c>
      <c r="C34" s="104"/>
      <c r="D34" s="104"/>
      <c r="E34" s="104"/>
      <c r="F34" s="104"/>
      <c r="G34" s="104"/>
      <c r="H34" s="104"/>
      <c r="I34" s="133">
        <v>-48000</v>
      </c>
      <c r="J34" s="133">
        <v>-48000</v>
      </c>
      <c r="K34" s="104"/>
      <c r="L34" s="133">
        <v>-48000</v>
      </c>
      <c r="M34" s="104"/>
      <c r="N34"/>
      <c r="O34" s="133">
        <f t="shared" si="4"/>
        <v>1349.51</v>
      </c>
      <c r="P34" s="68"/>
    </row>
    <row r="35" spans="1:16" s="70" customFormat="1" ht="23.25">
      <c r="A35" s="128">
        <v>42774</v>
      </c>
      <c r="B35" s="134" t="s">
        <v>283</v>
      </c>
      <c r="C35" s="135">
        <v>281.33999999999997</v>
      </c>
      <c r="D35" s="123"/>
      <c r="E35" s="123"/>
      <c r="F35" s="123"/>
      <c r="G35" s="123"/>
      <c r="H35" s="123"/>
      <c r="I35" s="123"/>
      <c r="J35" s="135">
        <v>281.33999999999997</v>
      </c>
      <c r="K35" s="123"/>
      <c r="L35" s="135">
        <v>281.33999999999997</v>
      </c>
      <c r="M35" s="104"/>
      <c r="N35"/>
      <c r="O35" s="135">
        <f t="shared" si="4"/>
        <v>1630.85</v>
      </c>
      <c r="P35" s="68"/>
    </row>
    <row r="36" spans="1:16" ht="23.25">
      <c r="A36" s="128">
        <v>42775</v>
      </c>
      <c r="B36" s="117" t="s">
        <v>239</v>
      </c>
      <c r="C36" s="104">
        <v>150</v>
      </c>
      <c r="D36" s="104"/>
      <c r="E36" s="104"/>
      <c r="F36" s="104"/>
      <c r="G36" s="104"/>
      <c r="H36" s="104"/>
      <c r="I36" s="104"/>
      <c r="J36" s="104">
        <v>150</v>
      </c>
      <c r="K36" s="104">
        <v>4.05</v>
      </c>
      <c r="L36" s="104">
        <v>145.94999999999999</v>
      </c>
      <c r="M36" s="104"/>
      <c r="N36" s="77" t="s">
        <v>273</v>
      </c>
      <c r="O36" s="4">
        <f t="shared" si="4"/>
        <v>1776.8</v>
      </c>
    </row>
    <row r="37" spans="1:16" ht="23.25">
      <c r="A37" s="128">
        <v>42777</v>
      </c>
      <c r="B37" s="117" t="s">
        <v>275</v>
      </c>
      <c r="C37" s="104">
        <v>405</v>
      </c>
      <c r="D37" s="104"/>
      <c r="E37" s="104"/>
      <c r="F37" s="104"/>
      <c r="G37" s="104"/>
      <c r="H37" s="104"/>
      <c r="I37" s="104"/>
      <c r="J37" s="99">
        <v>405</v>
      </c>
      <c r="K37" s="104">
        <v>10.94</v>
      </c>
      <c r="L37" s="104">
        <v>394.06</v>
      </c>
      <c r="M37" s="104"/>
      <c r="N37" s="77" t="s">
        <v>274</v>
      </c>
      <c r="O37" s="4">
        <f t="shared" si="4"/>
        <v>2170.86</v>
      </c>
    </row>
    <row r="38" spans="1:16" ht="23.25">
      <c r="A38" s="128">
        <v>42777</v>
      </c>
      <c r="B38" s="117" t="s">
        <v>276</v>
      </c>
      <c r="C38" s="104">
        <v>150</v>
      </c>
      <c r="D38" s="104"/>
      <c r="E38" s="104"/>
      <c r="F38" s="104"/>
      <c r="G38" s="104"/>
      <c r="H38" s="104"/>
      <c r="I38" s="104"/>
      <c r="J38" s="104">
        <v>150</v>
      </c>
      <c r="K38" s="104">
        <v>5.4</v>
      </c>
      <c r="L38" s="104">
        <v>144.6</v>
      </c>
      <c r="M38" s="104"/>
      <c r="O38" s="4">
        <f t="shared" si="4"/>
        <v>2315.46</v>
      </c>
    </row>
    <row r="39" spans="1:16" ht="23.25">
      <c r="A39" s="128">
        <v>42777</v>
      </c>
      <c r="B39" s="117" t="s">
        <v>278</v>
      </c>
      <c r="C39" s="104">
        <v>405</v>
      </c>
      <c r="D39" s="104"/>
      <c r="E39" s="104"/>
      <c r="F39" s="104"/>
      <c r="G39" s="104"/>
      <c r="H39" s="104"/>
      <c r="I39" s="104"/>
      <c r="J39" s="99">
        <v>405</v>
      </c>
      <c r="K39" s="104">
        <v>14.33</v>
      </c>
      <c r="L39" s="104">
        <v>390.67</v>
      </c>
      <c r="M39" s="104"/>
      <c r="N39" s="77" t="s">
        <v>277</v>
      </c>
      <c r="O39" s="4">
        <f t="shared" si="4"/>
        <v>2706.13</v>
      </c>
    </row>
    <row r="40" spans="1:16" ht="23.25">
      <c r="A40" s="128"/>
      <c r="B40" s="112" t="s">
        <v>279</v>
      </c>
      <c r="C40" s="16">
        <v>-35.270000000000003</v>
      </c>
      <c r="D40" s="104"/>
      <c r="E40" s="104"/>
      <c r="F40" s="104"/>
      <c r="G40" s="104"/>
      <c r="H40" s="104"/>
      <c r="I40" s="104"/>
      <c r="J40" s="16">
        <v>-35.270000000000003</v>
      </c>
      <c r="K40" s="104"/>
      <c r="L40" s="16">
        <v>-35.270000000000003</v>
      </c>
      <c r="M40" s="104"/>
      <c r="O40" s="16">
        <f t="shared" si="4"/>
        <v>2670.86</v>
      </c>
    </row>
    <row r="41" spans="1:16" ht="23.25">
      <c r="A41" s="128">
        <v>42777</v>
      </c>
      <c r="B41" s="61" t="s">
        <v>281</v>
      </c>
      <c r="C41" s="104"/>
      <c r="D41" s="104"/>
      <c r="E41" s="104"/>
      <c r="F41" s="104"/>
      <c r="G41" s="104"/>
      <c r="H41" s="104"/>
      <c r="I41" s="104">
        <v>2</v>
      </c>
      <c r="J41" s="99">
        <v>2</v>
      </c>
      <c r="K41" s="104">
        <v>0.05</v>
      </c>
      <c r="L41" s="104">
        <v>1.95</v>
      </c>
      <c r="M41" s="104"/>
      <c r="N41" s="77" t="s">
        <v>280</v>
      </c>
      <c r="O41" s="4">
        <f t="shared" si="4"/>
        <v>2672.81</v>
      </c>
    </row>
    <row r="42" spans="1:16" ht="23.25">
      <c r="A42" s="128">
        <v>42777</v>
      </c>
      <c r="B42" s="117" t="s">
        <v>285</v>
      </c>
      <c r="C42" s="104">
        <v>405</v>
      </c>
      <c r="D42" s="104"/>
      <c r="E42" s="104"/>
      <c r="F42" s="104"/>
      <c r="G42" s="104"/>
      <c r="H42" s="104"/>
      <c r="I42" s="104"/>
      <c r="J42" s="104">
        <v>405</v>
      </c>
      <c r="K42" s="104">
        <v>14.33</v>
      </c>
      <c r="L42" s="104">
        <v>390.67</v>
      </c>
      <c r="M42" s="104"/>
      <c r="N42" s="77" t="s">
        <v>284</v>
      </c>
      <c r="O42" s="4">
        <f t="shared" si="4"/>
        <v>3063.48</v>
      </c>
    </row>
    <row r="43" spans="1:16" ht="23.25">
      <c r="A43" s="128"/>
      <c r="B43" s="112" t="s">
        <v>279</v>
      </c>
      <c r="C43" s="16">
        <v>-390.67</v>
      </c>
      <c r="D43" s="16"/>
      <c r="E43" s="16"/>
      <c r="F43" s="16"/>
      <c r="G43" s="16"/>
      <c r="H43" s="16"/>
      <c r="I43" s="16"/>
      <c r="J43" s="16">
        <v>-390.67</v>
      </c>
      <c r="K43" s="16"/>
      <c r="L43" s="16">
        <v>-390.67</v>
      </c>
      <c r="M43" s="16"/>
      <c r="N43" s="136"/>
      <c r="O43" s="16">
        <f t="shared" si="4"/>
        <v>2672.81</v>
      </c>
    </row>
    <row r="44" spans="1:16" ht="23.25">
      <c r="A44" s="128">
        <v>42781</v>
      </c>
      <c r="B44" s="117" t="s">
        <v>287</v>
      </c>
      <c r="C44" s="104">
        <v>405</v>
      </c>
      <c r="D44" s="104"/>
      <c r="E44" s="104"/>
      <c r="F44" s="104"/>
      <c r="G44" s="104"/>
      <c r="H44" s="104"/>
      <c r="I44" s="104"/>
      <c r="J44" s="104">
        <v>405</v>
      </c>
      <c r="K44" s="104">
        <v>10.94</v>
      </c>
      <c r="L44" s="104">
        <v>394.06</v>
      </c>
      <c r="M44" s="104"/>
      <c r="N44" s="77" t="s">
        <v>286</v>
      </c>
      <c r="O44" s="4">
        <f t="shared" si="4"/>
        <v>3066.87</v>
      </c>
    </row>
    <row r="45" spans="1:16" ht="23.25">
      <c r="A45" s="128">
        <v>42781</v>
      </c>
      <c r="B45" s="117" t="s">
        <v>289</v>
      </c>
      <c r="C45" s="104">
        <v>405</v>
      </c>
      <c r="D45" s="104"/>
      <c r="E45" s="104"/>
      <c r="F45" s="104"/>
      <c r="G45" s="104"/>
      <c r="H45" s="104"/>
      <c r="I45" s="104"/>
      <c r="J45" s="104">
        <v>405</v>
      </c>
      <c r="K45" s="104">
        <v>10.94</v>
      </c>
      <c r="L45" s="104">
        <v>394.06</v>
      </c>
      <c r="M45" s="104"/>
      <c r="N45" s="77" t="s">
        <v>288</v>
      </c>
      <c r="O45" s="4">
        <f t="shared" si="4"/>
        <v>3460.93</v>
      </c>
    </row>
    <row r="46" spans="1:16" ht="23.25">
      <c r="A46" s="128">
        <v>42784</v>
      </c>
      <c r="B46" s="61" t="s">
        <v>295</v>
      </c>
      <c r="C46" s="104">
        <v>405</v>
      </c>
      <c r="D46" s="104"/>
      <c r="E46" s="104"/>
      <c r="F46" s="104"/>
      <c r="G46" s="104"/>
      <c r="H46" s="104"/>
      <c r="I46" s="104"/>
      <c r="J46" s="104">
        <v>405</v>
      </c>
      <c r="K46" s="104">
        <v>10.94</v>
      </c>
      <c r="L46" s="104">
        <v>394.06</v>
      </c>
      <c r="M46" s="104"/>
      <c r="N46" s="77" t="s">
        <v>292</v>
      </c>
      <c r="O46" s="4">
        <f t="shared" si="4"/>
        <v>3854.99</v>
      </c>
    </row>
    <row r="47" spans="1:16" ht="23.25">
      <c r="A47" s="128">
        <v>42784</v>
      </c>
      <c r="B47" s="117" t="s">
        <v>294</v>
      </c>
      <c r="C47" s="104">
        <v>285</v>
      </c>
      <c r="D47" s="104"/>
      <c r="E47" s="104"/>
      <c r="F47" s="104"/>
      <c r="G47" s="104"/>
      <c r="H47" s="104"/>
      <c r="I47" s="104"/>
      <c r="J47" s="104">
        <v>285</v>
      </c>
      <c r="K47" s="104">
        <v>7.7</v>
      </c>
      <c r="L47" s="104">
        <v>277.3</v>
      </c>
      <c r="M47" s="104"/>
      <c r="N47" s="77" t="s">
        <v>293</v>
      </c>
      <c r="O47" s="4">
        <f t="shared" si="4"/>
        <v>4132.29</v>
      </c>
    </row>
    <row r="48" spans="1:16" ht="23.25">
      <c r="A48" s="128">
        <v>42787</v>
      </c>
      <c r="B48" s="117" t="s">
        <v>223</v>
      </c>
      <c r="C48" s="104">
        <v>150</v>
      </c>
      <c r="D48" s="104"/>
      <c r="E48" s="104"/>
      <c r="F48" s="104"/>
      <c r="G48" s="104"/>
      <c r="H48" s="104"/>
      <c r="I48" s="104"/>
      <c r="J48" s="99">
        <v>150</v>
      </c>
      <c r="K48" s="104">
        <v>4.05</v>
      </c>
      <c r="L48" s="104">
        <v>145.94999999999999</v>
      </c>
      <c r="M48" s="104"/>
      <c r="N48" s="77" t="s">
        <v>296</v>
      </c>
      <c r="O48" s="4">
        <f t="shared" si="4"/>
        <v>4278.24</v>
      </c>
    </row>
    <row r="49" spans="1:15" ht="23.25">
      <c r="A49" s="128">
        <v>42788</v>
      </c>
      <c r="B49" s="117" t="s">
        <v>298</v>
      </c>
      <c r="C49" s="99">
        <v>1440</v>
      </c>
      <c r="D49" s="104"/>
      <c r="E49" s="104"/>
      <c r="F49" s="104"/>
      <c r="G49" s="104"/>
      <c r="H49" s="104"/>
      <c r="I49" s="104"/>
      <c r="J49" s="99">
        <v>1440</v>
      </c>
      <c r="K49" s="104">
        <v>38.880000000000003</v>
      </c>
      <c r="L49" s="104">
        <v>1401.12</v>
      </c>
      <c r="M49" s="104"/>
      <c r="N49" s="77" t="s">
        <v>297</v>
      </c>
      <c r="O49" s="4">
        <f t="shared" si="4"/>
        <v>5679.36</v>
      </c>
    </row>
    <row r="50" spans="1:15" ht="23.25">
      <c r="A50" s="128">
        <v>42789</v>
      </c>
      <c r="B50" s="117" t="s">
        <v>182</v>
      </c>
      <c r="C50" s="104">
        <v>405</v>
      </c>
      <c r="D50" s="104"/>
      <c r="E50" s="104"/>
      <c r="F50" s="104"/>
      <c r="G50" s="104"/>
      <c r="H50" s="104"/>
      <c r="I50" s="104"/>
      <c r="J50" s="99">
        <v>405</v>
      </c>
      <c r="K50" s="104">
        <v>10.94</v>
      </c>
      <c r="L50" s="104">
        <v>394.06</v>
      </c>
      <c r="M50" s="104"/>
      <c r="N50" s="77" t="s">
        <v>183</v>
      </c>
      <c r="O50" s="4">
        <f t="shared" si="4"/>
        <v>6073.42</v>
      </c>
    </row>
    <row r="51" spans="1:15" ht="23.25">
      <c r="A51" s="128">
        <v>42790</v>
      </c>
      <c r="B51" s="117" t="s">
        <v>300</v>
      </c>
      <c r="C51" s="104">
        <v>1453.5</v>
      </c>
      <c r="D51" s="104"/>
      <c r="E51" s="104"/>
      <c r="F51" s="104"/>
      <c r="G51" s="104"/>
      <c r="H51" s="104"/>
      <c r="I51" s="104"/>
      <c r="J51" s="104">
        <v>1453.5</v>
      </c>
      <c r="K51" s="104">
        <v>39.24</v>
      </c>
      <c r="L51" s="104">
        <v>1414.26</v>
      </c>
      <c r="M51" s="104"/>
      <c r="N51" s="77" t="s">
        <v>299</v>
      </c>
      <c r="O51" s="4">
        <f t="shared" si="4"/>
        <v>7487.68</v>
      </c>
    </row>
    <row r="52" spans="1:15" ht="23.25">
      <c r="A52" s="128">
        <v>42791</v>
      </c>
      <c r="B52" s="61" t="s">
        <v>302</v>
      </c>
      <c r="C52" s="104">
        <v>405</v>
      </c>
      <c r="D52" s="104"/>
      <c r="E52" s="104"/>
      <c r="F52" s="104"/>
      <c r="G52" s="104"/>
      <c r="H52" s="104"/>
      <c r="I52" s="104"/>
      <c r="J52" s="104">
        <v>405</v>
      </c>
      <c r="K52" s="104">
        <v>10.94</v>
      </c>
      <c r="L52" s="104">
        <v>394.06</v>
      </c>
      <c r="M52" s="104"/>
      <c r="N52" s="77" t="s">
        <v>301</v>
      </c>
      <c r="O52" s="4">
        <f t="shared" si="4"/>
        <v>7881.74</v>
      </c>
    </row>
    <row r="53" spans="1:15" ht="23.25">
      <c r="A53" s="128">
        <v>42791</v>
      </c>
      <c r="B53" s="117" t="s">
        <v>304</v>
      </c>
      <c r="C53" s="104">
        <v>285</v>
      </c>
      <c r="D53" s="104"/>
      <c r="E53" s="104"/>
      <c r="F53" s="104"/>
      <c r="G53" s="104"/>
      <c r="H53" s="104"/>
      <c r="I53" s="104"/>
      <c r="J53" s="104">
        <v>285</v>
      </c>
      <c r="K53" s="104">
        <v>7.7</v>
      </c>
      <c r="L53" s="104">
        <v>277.3</v>
      </c>
      <c r="M53" s="104"/>
      <c r="N53" s="77" t="s">
        <v>303</v>
      </c>
      <c r="O53" s="4">
        <f t="shared" si="4"/>
        <v>8159.04</v>
      </c>
    </row>
    <row r="54" spans="1:15" ht="23.25">
      <c r="A54" s="128">
        <v>42791</v>
      </c>
      <c r="B54" s="61" t="s">
        <v>305</v>
      </c>
      <c r="C54" s="104">
        <v>405</v>
      </c>
      <c r="D54" s="104"/>
      <c r="E54" s="104"/>
      <c r="F54" s="104"/>
      <c r="G54" s="104"/>
      <c r="H54" s="104"/>
      <c r="I54" s="104"/>
      <c r="J54" s="104">
        <v>405</v>
      </c>
      <c r="K54" s="104">
        <v>10.94</v>
      </c>
      <c r="L54" s="104">
        <v>394.06</v>
      </c>
      <c r="M54" s="104"/>
      <c r="N54" s="77" t="s">
        <v>250</v>
      </c>
      <c r="O54" s="4">
        <f t="shared" si="4"/>
        <v>8553.1</v>
      </c>
    </row>
    <row r="55" spans="1:15" ht="23.25">
      <c r="A55" s="128">
        <v>42793</v>
      </c>
      <c r="B55" s="117" t="s">
        <v>307</v>
      </c>
      <c r="C55" s="99">
        <v>765</v>
      </c>
      <c r="D55" s="104"/>
      <c r="E55" s="104"/>
      <c r="F55" s="104"/>
      <c r="G55" s="104"/>
      <c r="H55" s="104"/>
      <c r="I55" s="104"/>
      <c r="J55" s="99">
        <v>765</v>
      </c>
      <c r="K55" s="104">
        <v>20.66</v>
      </c>
      <c r="L55" s="104">
        <v>744.34</v>
      </c>
      <c r="M55" s="104"/>
      <c r="N55" s="77" t="s">
        <v>306</v>
      </c>
      <c r="O55" s="4">
        <f>O54+L55</f>
        <v>9297.44</v>
      </c>
    </row>
    <row r="56" spans="1:15" ht="23.25">
      <c r="A56" s="128">
        <v>42794</v>
      </c>
      <c r="B56" s="117" t="s">
        <v>131</v>
      </c>
      <c r="C56" s="99">
        <v>150</v>
      </c>
      <c r="D56" s="104"/>
      <c r="E56" s="104"/>
      <c r="F56" s="104"/>
      <c r="G56" s="104"/>
      <c r="H56" s="104"/>
      <c r="I56" s="104"/>
      <c r="J56" s="99">
        <v>150</v>
      </c>
      <c r="K56" s="104">
        <v>4.05</v>
      </c>
      <c r="L56" s="104">
        <v>145.94999999999999</v>
      </c>
      <c r="M56" s="104"/>
      <c r="N56" s="77" t="s">
        <v>152</v>
      </c>
      <c r="O56" s="4">
        <f>O55+L56</f>
        <v>9443.39</v>
      </c>
    </row>
    <row r="57" spans="1:15" ht="23.25">
      <c r="A57" s="128">
        <v>42794</v>
      </c>
      <c r="B57" s="61" t="s">
        <v>254</v>
      </c>
      <c r="C57" s="99">
        <v>150</v>
      </c>
      <c r="D57" s="104"/>
      <c r="E57" s="104"/>
      <c r="F57" s="104"/>
      <c r="G57" s="104"/>
      <c r="H57" s="104"/>
      <c r="I57" s="104"/>
      <c r="J57" s="99">
        <v>150</v>
      </c>
      <c r="K57" s="104">
        <v>4.05</v>
      </c>
      <c r="L57" s="104">
        <v>145.94999999999999</v>
      </c>
      <c r="M57" s="104"/>
      <c r="N57" s="77" t="s">
        <v>166</v>
      </c>
      <c r="O57" s="4">
        <f>O56+L57</f>
        <v>9589.34</v>
      </c>
    </row>
    <row r="58" spans="1:15" ht="23.25">
      <c r="A58" s="128">
        <v>42794</v>
      </c>
      <c r="B58" s="117" t="s">
        <v>308</v>
      </c>
      <c r="C58" s="99">
        <v>150</v>
      </c>
      <c r="D58" s="104"/>
      <c r="E58" s="104"/>
      <c r="F58" s="104"/>
      <c r="G58" s="104"/>
      <c r="H58" s="104"/>
      <c r="I58" s="104"/>
      <c r="J58" s="99">
        <v>150</v>
      </c>
      <c r="K58" s="104">
        <v>4.05</v>
      </c>
      <c r="L58" s="104">
        <v>145.94999999999999</v>
      </c>
      <c r="M58" s="104"/>
      <c r="N58" s="77" t="s">
        <v>309</v>
      </c>
      <c r="O58" s="4">
        <f>O57+L58</f>
        <v>9735.2900000000009</v>
      </c>
    </row>
    <row r="59" spans="1:15" s="147" customFormat="1" ht="23.25">
      <c r="A59" s="163"/>
      <c r="C59" s="160"/>
    </row>
    <row r="60" spans="1:15" ht="23.25">
      <c r="A60" s="148">
        <v>42796</v>
      </c>
      <c r="B60" s="117" t="s">
        <v>313</v>
      </c>
      <c r="C60" s="102">
        <v>360</v>
      </c>
      <c r="D60" s="102"/>
      <c r="E60" s="102"/>
      <c r="F60" s="102"/>
      <c r="G60" s="102"/>
      <c r="H60" s="102"/>
      <c r="I60" s="103"/>
      <c r="J60" s="155">
        <v>360</v>
      </c>
      <c r="K60" s="154">
        <f>J60*0.027</f>
        <v>9.7200000000000006</v>
      </c>
      <c r="L60" s="154">
        <f>J60-K60</f>
        <v>350.28</v>
      </c>
      <c r="M60" s="102"/>
      <c r="N60" s="77" t="s">
        <v>312</v>
      </c>
      <c r="O60" s="154">
        <f>O58+L60</f>
        <v>10085.57</v>
      </c>
    </row>
    <row r="61" spans="1:15" ht="23.25">
      <c r="A61" s="148">
        <v>42797</v>
      </c>
      <c r="B61" s="117" t="s">
        <v>315</v>
      </c>
      <c r="C61" s="104">
        <v>1440</v>
      </c>
      <c r="D61" s="104"/>
      <c r="E61" s="104"/>
      <c r="F61" s="104"/>
      <c r="G61" s="104"/>
      <c r="H61" s="104"/>
      <c r="I61" s="104"/>
      <c r="J61" s="156">
        <v>1440</v>
      </c>
      <c r="K61" s="154">
        <f>J61*0.027</f>
        <v>38.880000000000003</v>
      </c>
      <c r="L61" s="154">
        <f>J61-K61</f>
        <v>1401.12</v>
      </c>
      <c r="M61" s="104"/>
      <c r="N61" s="77" t="s">
        <v>314</v>
      </c>
      <c r="O61" s="154">
        <f t="shared" ref="O61:O76" si="5">O60+L61</f>
        <v>11486.69</v>
      </c>
    </row>
    <row r="62" spans="1:15" ht="23.25">
      <c r="A62" s="148">
        <v>42798</v>
      </c>
      <c r="B62" s="117" t="s">
        <v>317</v>
      </c>
      <c r="C62" s="154">
        <v>405</v>
      </c>
      <c r="D62" s="154"/>
      <c r="E62" s="154"/>
      <c r="F62" s="154"/>
      <c r="G62" s="154"/>
      <c r="H62" s="154"/>
      <c r="I62" s="154"/>
      <c r="J62" s="157">
        <v>405</v>
      </c>
      <c r="K62" s="154">
        <f>J62*0.027</f>
        <v>10.94</v>
      </c>
      <c r="L62" s="154">
        <f>J62-K62</f>
        <v>394.06</v>
      </c>
      <c r="M62" s="104"/>
      <c r="N62" s="77" t="s">
        <v>316</v>
      </c>
      <c r="O62" s="154">
        <f t="shared" si="5"/>
        <v>11880.75</v>
      </c>
    </row>
    <row r="63" spans="1:15" ht="23.25">
      <c r="A63" s="148">
        <v>42798</v>
      </c>
      <c r="B63" s="117" t="s">
        <v>318</v>
      </c>
      <c r="C63" s="154">
        <v>769.5</v>
      </c>
      <c r="D63" s="154"/>
      <c r="E63" s="154"/>
      <c r="F63" s="154"/>
      <c r="G63" s="154"/>
      <c r="H63" s="154"/>
      <c r="I63" s="154"/>
      <c r="J63" s="157">
        <v>769.5</v>
      </c>
      <c r="K63" s="154">
        <f>J63*0.027</f>
        <v>20.78</v>
      </c>
      <c r="L63" s="154">
        <f>J63-K63</f>
        <v>748.72</v>
      </c>
      <c r="M63" s="104"/>
      <c r="N63" s="131" t="s">
        <v>319</v>
      </c>
      <c r="O63" s="154">
        <f t="shared" si="5"/>
        <v>12629.47</v>
      </c>
    </row>
    <row r="64" spans="1:15" ht="23.25">
      <c r="A64" s="128"/>
      <c r="B64" s="161" t="s">
        <v>338</v>
      </c>
      <c r="C64" s="16">
        <v>238.07</v>
      </c>
      <c r="D64" s="154"/>
      <c r="E64" s="154"/>
      <c r="F64" s="154"/>
      <c r="G64" s="154"/>
      <c r="H64" s="154"/>
      <c r="I64" s="154"/>
      <c r="J64" s="16">
        <v>238.07</v>
      </c>
      <c r="K64" s="154"/>
      <c r="L64" s="16">
        <v>238.07</v>
      </c>
      <c r="M64" s="104"/>
      <c r="N64" s="77"/>
      <c r="O64" s="154">
        <f t="shared" si="5"/>
        <v>12867.54</v>
      </c>
    </row>
    <row r="65" spans="1:15" ht="23.25">
      <c r="A65" s="128"/>
      <c r="B65" s="161" t="s">
        <v>339</v>
      </c>
      <c r="C65" s="16">
        <v>43.27</v>
      </c>
      <c r="D65" s="154"/>
      <c r="E65" s="154"/>
      <c r="F65" s="154"/>
      <c r="G65" s="154"/>
      <c r="H65" s="154"/>
      <c r="I65" s="154"/>
      <c r="J65" s="16">
        <v>43.27</v>
      </c>
      <c r="K65" s="157"/>
      <c r="L65" s="16">
        <v>43.27</v>
      </c>
      <c r="M65" s="104"/>
      <c r="N65" s="77"/>
      <c r="O65" s="154">
        <f t="shared" si="5"/>
        <v>12910.81</v>
      </c>
    </row>
    <row r="66" spans="1:15" ht="23.25">
      <c r="A66" s="128"/>
      <c r="B66" s="161" t="s">
        <v>340</v>
      </c>
      <c r="C66" s="16">
        <v>347.25</v>
      </c>
      <c r="D66" s="154"/>
      <c r="E66" s="154"/>
      <c r="F66" s="154"/>
      <c r="G66" s="154"/>
      <c r="H66" s="154"/>
      <c r="I66" s="154"/>
      <c r="J66" s="16">
        <v>347.25</v>
      </c>
      <c r="K66" s="154"/>
      <c r="L66" s="16">
        <v>347.25</v>
      </c>
      <c r="M66" s="104"/>
      <c r="O66" s="154">
        <f t="shared" si="5"/>
        <v>13258.06</v>
      </c>
    </row>
    <row r="67" spans="1:15" ht="23.25">
      <c r="A67" s="128"/>
      <c r="B67" s="162" t="s">
        <v>341</v>
      </c>
      <c r="C67" s="16">
        <v>35.270000000000003</v>
      </c>
      <c r="D67" s="154"/>
      <c r="E67" s="154"/>
      <c r="F67" s="154"/>
      <c r="G67" s="154"/>
      <c r="H67" s="154"/>
      <c r="I67" s="154"/>
      <c r="J67" s="16">
        <v>35.270000000000003</v>
      </c>
      <c r="K67" s="154"/>
      <c r="L67" s="16">
        <v>35.270000000000003</v>
      </c>
      <c r="M67" s="104"/>
      <c r="N67" s="77"/>
      <c r="O67" s="154">
        <f t="shared" si="5"/>
        <v>13293.33</v>
      </c>
    </row>
    <row r="68" spans="1:15" ht="23.25">
      <c r="A68" s="128"/>
      <c r="B68" s="162" t="s">
        <v>341</v>
      </c>
      <c r="C68" s="16">
        <v>390.67</v>
      </c>
      <c r="D68" s="154"/>
      <c r="E68" s="154"/>
      <c r="F68" s="154"/>
      <c r="G68" s="154"/>
      <c r="H68" s="154"/>
      <c r="I68" s="154"/>
      <c r="J68" s="16">
        <v>390.67</v>
      </c>
      <c r="K68" s="154"/>
      <c r="L68" s="16">
        <v>390.67</v>
      </c>
      <c r="M68" s="104"/>
      <c r="O68" s="154">
        <f t="shared" si="5"/>
        <v>13684</v>
      </c>
    </row>
    <row r="69" spans="1:15" ht="23.25">
      <c r="A69" s="148">
        <v>42810</v>
      </c>
      <c r="B69" s="117" t="s">
        <v>327</v>
      </c>
      <c r="C69" s="154">
        <v>1440</v>
      </c>
      <c r="D69" s="154"/>
      <c r="E69" s="154"/>
      <c r="F69" s="154"/>
      <c r="G69" s="154"/>
      <c r="H69" s="154"/>
      <c r="I69" s="154"/>
      <c r="J69" s="154">
        <v>1440</v>
      </c>
      <c r="K69" s="154">
        <f>J69*0.027</f>
        <v>38.880000000000003</v>
      </c>
      <c r="L69" s="154">
        <f>J69-K69</f>
        <v>1401.12</v>
      </c>
      <c r="M69" s="104"/>
      <c r="N69" s="77" t="s">
        <v>326</v>
      </c>
      <c r="O69" s="154">
        <f t="shared" si="5"/>
        <v>15085.12</v>
      </c>
    </row>
    <row r="70" spans="1:15" ht="23.25">
      <c r="A70" s="148">
        <v>42811</v>
      </c>
      <c r="B70" s="104" t="s">
        <v>328</v>
      </c>
      <c r="D70" s="104"/>
      <c r="E70" s="104"/>
      <c r="F70" s="104"/>
      <c r="G70" s="104"/>
      <c r="H70" s="104"/>
      <c r="I70" s="16">
        <v>-13000</v>
      </c>
      <c r="J70" s="16">
        <v>-13000</v>
      </c>
      <c r="K70" s="104"/>
      <c r="L70" s="16">
        <v>-13000</v>
      </c>
      <c r="M70" s="104"/>
      <c r="N70" s="104"/>
      <c r="O70" s="154">
        <f t="shared" si="5"/>
        <v>2085.12</v>
      </c>
    </row>
    <row r="71" spans="1:15" ht="23.25">
      <c r="A71" s="128">
        <v>42811</v>
      </c>
      <c r="B71" s="117" t="s">
        <v>330</v>
      </c>
      <c r="C71" s="104">
        <v>285</v>
      </c>
      <c r="D71" s="104"/>
      <c r="E71" s="104"/>
      <c r="F71" s="104"/>
      <c r="G71" s="104"/>
      <c r="H71" s="104"/>
      <c r="I71" s="104"/>
      <c r="J71" s="104">
        <v>285</v>
      </c>
      <c r="K71" s="154">
        <f t="shared" ref="K71:K76" si="6">J71*0.027</f>
        <v>7.7</v>
      </c>
      <c r="L71" s="154">
        <f t="shared" ref="L71:L76" si="7">J71-K71</f>
        <v>277.3</v>
      </c>
      <c r="M71" s="104"/>
      <c r="N71" s="77" t="s">
        <v>329</v>
      </c>
      <c r="O71" s="154">
        <f t="shared" si="5"/>
        <v>2362.42</v>
      </c>
    </row>
    <row r="72" spans="1:15" ht="23.25">
      <c r="A72" s="128">
        <v>42812</v>
      </c>
      <c r="B72" s="117" t="s">
        <v>331</v>
      </c>
      <c r="C72" s="104">
        <v>285</v>
      </c>
      <c r="D72" s="104"/>
      <c r="E72" s="104"/>
      <c r="F72" s="104"/>
      <c r="G72" s="104"/>
      <c r="H72" s="104"/>
      <c r="I72" s="104"/>
      <c r="J72" s="104">
        <v>285</v>
      </c>
      <c r="K72" s="154">
        <f t="shared" si="6"/>
        <v>7.7</v>
      </c>
      <c r="L72" s="154">
        <f t="shared" si="7"/>
        <v>277.3</v>
      </c>
      <c r="M72" s="104"/>
      <c r="N72" s="77" t="s">
        <v>303</v>
      </c>
      <c r="O72" s="154">
        <f t="shared" si="5"/>
        <v>2639.72</v>
      </c>
    </row>
    <row r="73" spans="1:15" ht="23.25">
      <c r="A73" s="128">
        <v>42812</v>
      </c>
      <c r="B73" s="117" t="s">
        <v>208</v>
      </c>
      <c r="C73" s="104">
        <v>405</v>
      </c>
      <c r="D73" s="104"/>
      <c r="E73" s="104"/>
      <c r="F73" s="104"/>
      <c r="G73" s="104"/>
      <c r="H73" s="104"/>
      <c r="I73" s="104"/>
      <c r="J73" s="104">
        <v>405</v>
      </c>
      <c r="K73" s="154">
        <f t="shared" si="6"/>
        <v>10.94</v>
      </c>
      <c r="L73" s="154">
        <f t="shared" si="7"/>
        <v>394.06</v>
      </c>
      <c r="M73" s="104"/>
      <c r="N73" s="77" t="s">
        <v>187</v>
      </c>
      <c r="O73" s="154">
        <f t="shared" si="5"/>
        <v>3033.78</v>
      </c>
    </row>
    <row r="74" spans="1:15" ht="23.25">
      <c r="A74" s="128">
        <v>42812</v>
      </c>
      <c r="B74" s="117" t="s">
        <v>333</v>
      </c>
      <c r="C74" s="104">
        <v>405</v>
      </c>
      <c r="D74" s="104"/>
      <c r="E74" s="104"/>
      <c r="F74" s="104"/>
      <c r="G74" s="104"/>
      <c r="H74" s="104"/>
      <c r="I74" s="104"/>
      <c r="J74" s="99">
        <v>405</v>
      </c>
      <c r="K74" s="154">
        <f t="shared" si="6"/>
        <v>10.94</v>
      </c>
      <c r="L74" s="154">
        <f t="shared" si="7"/>
        <v>394.06</v>
      </c>
      <c r="M74" s="104"/>
      <c r="N74" s="77" t="s">
        <v>332</v>
      </c>
      <c r="O74" s="4">
        <f t="shared" si="5"/>
        <v>3427.84</v>
      </c>
    </row>
    <row r="75" spans="1:15" ht="23.25">
      <c r="A75" s="128">
        <v>42815</v>
      </c>
      <c r="B75" s="117" t="s">
        <v>335</v>
      </c>
      <c r="C75" s="154">
        <v>285</v>
      </c>
      <c r="D75" s="104"/>
      <c r="E75" s="104"/>
      <c r="F75" s="104"/>
      <c r="G75" s="104"/>
      <c r="H75" s="104"/>
      <c r="I75" s="104"/>
      <c r="J75" s="154">
        <v>285</v>
      </c>
      <c r="K75" s="104">
        <f t="shared" si="6"/>
        <v>7.7</v>
      </c>
      <c r="L75" s="154">
        <f t="shared" si="7"/>
        <v>277.3</v>
      </c>
      <c r="M75" s="104"/>
      <c r="N75" s="77" t="s">
        <v>334</v>
      </c>
      <c r="O75" s="154">
        <f t="shared" si="5"/>
        <v>3705.14</v>
      </c>
    </row>
    <row r="76" spans="1:15" ht="23.25">
      <c r="A76" s="128">
        <v>42825</v>
      </c>
      <c r="B76" s="117" t="s">
        <v>337</v>
      </c>
      <c r="C76" s="104">
        <v>150</v>
      </c>
      <c r="D76" s="104"/>
      <c r="E76" s="104"/>
      <c r="F76" s="104"/>
      <c r="G76" s="104"/>
      <c r="H76" s="104"/>
      <c r="I76" s="104"/>
      <c r="J76" s="104">
        <v>150</v>
      </c>
      <c r="K76" s="104">
        <f t="shared" si="6"/>
        <v>4.05</v>
      </c>
      <c r="L76" s="154">
        <f t="shared" si="7"/>
        <v>145.94999999999999</v>
      </c>
      <c r="M76" s="104"/>
      <c r="N76" s="77" t="s">
        <v>336</v>
      </c>
      <c r="O76" s="4">
        <f t="shared" si="5"/>
        <v>3851.09</v>
      </c>
    </row>
    <row r="77" spans="1:15" s="147" customFormat="1" ht="23.25">
      <c r="A77" s="141"/>
      <c r="B77" s="203"/>
      <c r="C77" s="143"/>
      <c r="D77" s="143"/>
      <c r="E77" s="143"/>
      <c r="F77" s="143"/>
      <c r="G77" s="143"/>
      <c r="H77" s="143"/>
      <c r="I77" s="143"/>
      <c r="J77" s="204"/>
      <c r="K77" s="143"/>
      <c r="L77" s="143"/>
      <c r="M77" s="143"/>
      <c r="O77" s="145"/>
    </row>
    <row r="78" spans="1:15" ht="36">
      <c r="A78" s="180" t="s">
        <v>371</v>
      </c>
      <c r="B78" s="85"/>
      <c r="C78" s="104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t="s">
        <v>320</v>
      </c>
      <c r="O78" s="154" t="e">
        <f>N78*0.027</f>
        <v>#VALUE!</v>
      </c>
    </row>
    <row r="79" spans="1:15" ht="23.25">
      <c r="A79" s="127" t="s">
        <v>3</v>
      </c>
      <c r="B79" s="79" t="s">
        <v>4</v>
      </c>
      <c r="C79" s="102" t="s">
        <v>44</v>
      </c>
      <c r="D79" s="51" t="s">
        <v>124</v>
      </c>
      <c r="E79" s="51" t="s">
        <v>46</v>
      </c>
      <c r="F79" s="51" t="s">
        <v>221</v>
      </c>
      <c r="G79" s="51" t="s">
        <v>103</v>
      </c>
      <c r="H79" s="62" t="s">
        <v>135</v>
      </c>
      <c r="I79" s="126" t="s">
        <v>282</v>
      </c>
      <c r="J79" s="51" t="s">
        <v>5</v>
      </c>
      <c r="K79" s="51" t="s">
        <v>6</v>
      </c>
      <c r="L79" s="51" t="s">
        <v>7</v>
      </c>
      <c r="M79" s="51" t="s">
        <v>8</v>
      </c>
      <c r="N79" s="50" t="s">
        <v>9</v>
      </c>
      <c r="O79" s="50" t="s">
        <v>10</v>
      </c>
    </row>
    <row r="80" spans="1:15" ht="23.25">
      <c r="A80" s="130"/>
      <c r="O80" s="4">
        <v>3851.09</v>
      </c>
    </row>
    <row r="81" spans="1:15" ht="23.25">
      <c r="A81" s="129">
        <v>42829</v>
      </c>
      <c r="B81" s="117" t="s">
        <v>275</v>
      </c>
      <c r="C81" s="102">
        <v>405</v>
      </c>
      <c r="D81" s="102"/>
      <c r="E81" s="102"/>
      <c r="F81" s="102"/>
      <c r="G81" s="102"/>
      <c r="H81" s="102"/>
      <c r="I81" s="103"/>
      <c r="J81" s="102">
        <v>405</v>
      </c>
      <c r="K81" s="154">
        <f t="shared" ref="K81:K90" si="8">J81*0.027</f>
        <v>10.94</v>
      </c>
      <c r="L81" s="154">
        <f t="shared" ref="L81:L91" si="9">J81-K81</f>
        <v>394.06</v>
      </c>
      <c r="M81" s="102"/>
      <c r="N81" s="77" t="s">
        <v>274</v>
      </c>
      <c r="O81" s="154">
        <f t="shared" ref="O81:O87" si="10">O80+L81</f>
        <v>4245.1499999999996</v>
      </c>
    </row>
    <row r="82" spans="1:15" ht="23.25">
      <c r="A82" s="129">
        <v>42831</v>
      </c>
      <c r="B82" s="117" t="s">
        <v>239</v>
      </c>
      <c r="C82" s="104">
        <v>150</v>
      </c>
      <c r="D82" s="104"/>
      <c r="E82" s="104"/>
      <c r="F82" s="104"/>
      <c r="G82" s="104"/>
      <c r="H82" s="104"/>
      <c r="I82" s="104"/>
      <c r="J82" s="104">
        <v>150</v>
      </c>
      <c r="K82" s="154">
        <f t="shared" si="8"/>
        <v>4.05</v>
      </c>
      <c r="L82" s="154">
        <f t="shared" si="9"/>
        <v>145.94999999999999</v>
      </c>
      <c r="M82" s="104"/>
      <c r="N82" s="77" t="s">
        <v>273</v>
      </c>
      <c r="O82" s="154">
        <f t="shared" si="10"/>
        <v>4391.1000000000004</v>
      </c>
    </row>
    <row r="83" spans="1:15" ht="23.25">
      <c r="A83" s="129">
        <v>42833</v>
      </c>
      <c r="B83" s="117" t="s">
        <v>355</v>
      </c>
      <c r="C83" s="154">
        <v>150</v>
      </c>
      <c r="D83" s="154"/>
      <c r="E83" s="154"/>
      <c r="F83" s="154"/>
      <c r="G83" s="154"/>
      <c r="H83" s="154"/>
      <c r="I83" s="154"/>
      <c r="J83" s="154">
        <v>150</v>
      </c>
      <c r="K83" s="154">
        <f t="shared" si="8"/>
        <v>4.05</v>
      </c>
      <c r="L83" s="154">
        <f t="shared" si="9"/>
        <v>145.94999999999999</v>
      </c>
      <c r="M83" s="104"/>
      <c r="N83" s="77" t="s">
        <v>354</v>
      </c>
      <c r="O83" s="154">
        <f t="shared" si="10"/>
        <v>4537.05</v>
      </c>
    </row>
    <row r="84" spans="1:15" ht="23.25">
      <c r="A84" s="129">
        <v>42833</v>
      </c>
      <c r="B84" s="117" t="s">
        <v>357</v>
      </c>
      <c r="C84" s="157">
        <v>65</v>
      </c>
      <c r="D84" s="154"/>
      <c r="E84" s="154"/>
      <c r="F84" s="154"/>
      <c r="G84" s="154"/>
      <c r="H84" s="154"/>
      <c r="I84" s="154"/>
      <c r="J84" s="157">
        <v>65</v>
      </c>
      <c r="K84" s="154">
        <f t="shared" si="8"/>
        <v>1.76</v>
      </c>
      <c r="L84" s="154">
        <f t="shared" si="9"/>
        <v>63.24</v>
      </c>
      <c r="M84" s="104"/>
      <c r="N84" s="77" t="s">
        <v>356</v>
      </c>
      <c r="O84" s="154">
        <f t="shared" si="10"/>
        <v>4600.29</v>
      </c>
    </row>
    <row r="85" spans="1:15" ht="23.25">
      <c r="A85" s="129">
        <v>42840</v>
      </c>
      <c r="B85" s="117" t="s">
        <v>360</v>
      </c>
      <c r="C85" s="154">
        <v>360</v>
      </c>
      <c r="D85" s="154"/>
      <c r="E85" s="154"/>
      <c r="F85" s="154"/>
      <c r="G85" s="154"/>
      <c r="H85" s="154"/>
      <c r="I85" s="154"/>
      <c r="J85" s="154">
        <v>360</v>
      </c>
      <c r="K85" s="154">
        <f t="shared" si="8"/>
        <v>9.7200000000000006</v>
      </c>
      <c r="L85" s="154">
        <f t="shared" si="9"/>
        <v>350.28</v>
      </c>
      <c r="M85" s="104"/>
      <c r="N85" s="77" t="s">
        <v>359</v>
      </c>
      <c r="O85" s="154">
        <f t="shared" si="10"/>
        <v>4950.57</v>
      </c>
    </row>
    <row r="86" spans="1:15" ht="23.25">
      <c r="A86" s="129">
        <v>42840</v>
      </c>
      <c r="B86" s="117" t="s">
        <v>361</v>
      </c>
      <c r="C86" s="154">
        <v>135</v>
      </c>
      <c r="D86" s="154"/>
      <c r="E86" s="154"/>
      <c r="F86" s="154"/>
      <c r="G86" s="154"/>
      <c r="H86" s="154"/>
      <c r="I86" s="154"/>
      <c r="J86" s="154">
        <v>135</v>
      </c>
      <c r="K86" s="154">
        <f t="shared" si="8"/>
        <v>3.65</v>
      </c>
      <c r="L86" s="154">
        <f t="shared" si="9"/>
        <v>131.35</v>
      </c>
      <c r="M86" s="104"/>
      <c r="N86" s="77" t="s">
        <v>363</v>
      </c>
      <c r="O86" s="154">
        <f t="shared" si="10"/>
        <v>5081.92</v>
      </c>
    </row>
    <row r="87" spans="1:15" ht="23.25">
      <c r="A87" s="129">
        <v>42840</v>
      </c>
      <c r="B87" s="117" t="s">
        <v>362</v>
      </c>
      <c r="C87" s="154">
        <v>285</v>
      </c>
      <c r="D87" s="154"/>
      <c r="E87" s="154"/>
      <c r="F87" s="154"/>
      <c r="G87" s="154"/>
      <c r="H87" s="154"/>
      <c r="I87" s="154"/>
      <c r="J87" s="154">
        <v>285</v>
      </c>
      <c r="K87" s="154">
        <f t="shared" si="8"/>
        <v>7.7</v>
      </c>
      <c r="L87" s="154">
        <f t="shared" si="9"/>
        <v>277.3</v>
      </c>
      <c r="M87" s="104"/>
      <c r="N87" s="77" t="s">
        <v>363</v>
      </c>
      <c r="O87" s="154">
        <f t="shared" si="10"/>
        <v>5359.22</v>
      </c>
    </row>
    <row r="88" spans="1:15" ht="23.25">
      <c r="A88" s="158">
        <v>42843</v>
      </c>
      <c r="B88" s="61" t="s">
        <v>237</v>
      </c>
      <c r="C88" s="154">
        <v>405</v>
      </c>
      <c r="D88" s="154"/>
      <c r="E88" s="154"/>
      <c r="F88" s="154"/>
      <c r="G88" s="154"/>
      <c r="H88" s="154"/>
      <c r="I88" s="154"/>
      <c r="J88" s="154">
        <v>405</v>
      </c>
      <c r="K88" s="154">
        <f t="shared" si="8"/>
        <v>10.94</v>
      </c>
      <c r="L88" s="154">
        <f t="shared" si="9"/>
        <v>394.06</v>
      </c>
      <c r="M88" s="104"/>
      <c r="N88" s="77" t="s">
        <v>160</v>
      </c>
      <c r="O88" s="154">
        <f>O87+L88</f>
        <v>5753.28</v>
      </c>
    </row>
    <row r="89" spans="1:15" ht="23.25">
      <c r="A89" s="158">
        <v>42854</v>
      </c>
      <c r="B89" s="117" t="s">
        <v>365</v>
      </c>
      <c r="C89" s="154">
        <v>150</v>
      </c>
      <c r="D89" s="154"/>
      <c r="E89" s="154"/>
      <c r="F89" s="154"/>
      <c r="G89" s="154"/>
      <c r="H89" s="154"/>
      <c r="I89" s="154"/>
      <c r="J89" s="154">
        <v>150</v>
      </c>
      <c r="K89" s="154">
        <f t="shared" si="8"/>
        <v>4.05</v>
      </c>
      <c r="L89" s="154">
        <f t="shared" si="9"/>
        <v>145.94999999999999</v>
      </c>
      <c r="M89" s="104"/>
      <c r="N89" s="77" t="s">
        <v>364</v>
      </c>
      <c r="O89" s="154">
        <f>O88+L89</f>
        <v>5899.23</v>
      </c>
    </row>
    <row r="90" spans="1:15" ht="23.25">
      <c r="A90" s="158">
        <v>42854</v>
      </c>
      <c r="B90" s="61" t="s">
        <v>366</v>
      </c>
      <c r="C90" s="154">
        <v>769.5</v>
      </c>
      <c r="D90" s="154"/>
      <c r="E90" s="154"/>
      <c r="F90" s="154"/>
      <c r="G90" s="154"/>
      <c r="H90" s="154"/>
      <c r="I90" s="154"/>
      <c r="J90" s="154">
        <v>769.5</v>
      </c>
      <c r="K90" s="154">
        <f t="shared" si="8"/>
        <v>20.78</v>
      </c>
      <c r="L90" s="154">
        <f t="shared" si="9"/>
        <v>748.72</v>
      </c>
      <c r="M90" s="104"/>
      <c r="N90" s="77" t="s">
        <v>303</v>
      </c>
      <c r="O90" s="154">
        <f>O89+L90</f>
        <v>6647.95</v>
      </c>
    </row>
    <row r="91" spans="1:15" ht="23.25">
      <c r="A91" s="158">
        <v>42854</v>
      </c>
      <c r="B91" s="117" t="s">
        <v>367</v>
      </c>
      <c r="C91" s="154">
        <v>405</v>
      </c>
      <c r="D91" s="154"/>
      <c r="E91" s="154"/>
      <c r="F91" s="154"/>
      <c r="G91" s="154"/>
      <c r="H91" s="104"/>
      <c r="I91" s="16"/>
      <c r="J91" s="154">
        <v>405</v>
      </c>
      <c r="K91" s="154">
        <v>14.33</v>
      </c>
      <c r="L91" s="154">
        <f t="shared" si="9"/>
        <v>390.67</v>
      </c>
      <c r="M91" s="104"/>
      <c r="N91" s="77" t="s">
        <v>336</v>
      </c>
      <c r="O91" s="154">
        <f>O90+L91</f>
        <v>7038.62</v>
      </c>
    </row>
    <row r="92" spans="1:15" ht="20.25" customHeight="1">
      <c r="A92" s="158"/>
      <c r="B92" s="181" t="s">
        <v>50</v>
      </c>
      <c r="C92" s="16">
        <f>SUM(C81:C91)</f>
        <v>3279.5</v>
      </c>
      <c r="D92" s="16"/>
      <c r="E92" s="16"/>
      <c r="F92" s="16"/>
      <c r="G92" s="16"/>
      <c r="H92" s="16"/>
      <c r="I92" s="16"/>
      <c r="J92" s="16">
        <f>SUM(J81:J91)</f>
        <v>3279.5</v>
      </c>
      <c r="K92" s="16">
        <f>SUM(K81:K91)</f>
        <v>91.97</v>
      </c>
      <c r="L92" s="16">
        <f>SUM(L81:L91)</f>
        <v>3187.53</v>
      </c>
      <c r="M92" s="104"/>
      <c r="N92" s="77"/>
      <c r="O92" s="154"/>
    </row>
    <row r="93" spans="1:15" ht="36">
      <c r="A93" s="180" t="s">
        <v>370</v>
      </c>
      <c r="B93" s="117"/>
      <c r="C93" s="104"/>
      <c r="D93" s="104"/>
      <c r="E93" s="104"/>
      <c r="F93" s="104"/>
      <c r="G93" s="104"/>
      <c r="H93" s="104"/>
      <c r="I93" s="104"/>
      <c r="J93" s="104"/>
      <c r="K93" s="104"/>
      <c r="L93" s="154"/>
      <c r="M93" s="104"/>
      <c r="N93" s="77"/>
      <c r="O93" s="4"/>
    </row>
    <row r="94" spans="1:15" ht="23.25">
      <c r="A94" s="182">
        <v>42824</v>
      </c>
      <c r="B94" s="183" t="s">
        <v>344</v>
      </c>
      <c r="C94" s="4">
        <v>390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77"/>
    </row>
    <row r="95" spans="1:15" ht="23.25">
      <c r="A95" s="182">
        <v>42824</v>
      </c>
      <c r="B95" s="183" t="s">
        <v>345</v>
      </c>
      <c r="C95" s="4">
        <v>140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77"/>
    </row>
    <row r="96" spans="1:15" ht="23.25">
      <c r="A96" s="182">
        <v>42824</v>
      </c>
      <c r="B96" s="183" t="s">
        <v>346</v>
      </c>
      <c r="C96" s="4">
        <v>140</v>
      </c>
      <c r="D96" s="104"/>
      <c r="E96" s="104"/>
      <c r="F96" s="104"/>
      <c r="G96" s="104"/>
      <c r="H96" s="104"/>
      <c r="I96" s="104"/>
      <c r="J96" s="99"/>
      <c r="K96" s="104"/>
      <c r="L96" s="104"/>
      <c r="M96" s="104"/>
      <c r="N96" s="77"/>
      <c r="O96" s="4"/>
    </row>
    <row r="97" spans="1:15" ht="23.25">
      <c r="A97" s="182">
        <v>42824</v>
      </c>
      <c r="B97" s="183" t="s">
        <v>347</v>
      </c>
      <c r="C97" s="4">
        <v>390</v>
      </c>
      <c r="D97" s="104"/>
      <c r="E97" s="104"/>
      <c r="F97" s="104"/>
      <c r="G97" s="104"/>
      <c r="H97" s="104"/>
      <c r="I97" s="104"/>
      <c r="J97" s="99"/>
      <c r="K97" s="104"/>
      <c r="L97" s="104"/>
      <c r="M97" s="104"/>
      <c r="N97" s="77"/>
      <c r="O97" s="4"/>
    </row>
    <row r="98" spans="1:15" ht="23.25">
      <c r="A98" s="182">
        <v>42824</v>
      </c>
      <c r="B98" s="183" t="s">
        <v>372</v>
      </c>
      <c r="C98" s="4">
        <v>390</v>
      </c>
      <c r="D98" s="104"/>
      <c r="E98" s="104"/>
      <c r="F98" s="104"/>
      <c r="G98" s="104"/>
      <c r="H98" s="104"/>
      <c r="I98" s="104"/>
      <c r="J98" s="99"/>
      <c r="K98" s="104"/>
      <c r="L98" s="104"/>
      <c r="M98" s="104"/>
      <c r="N98" s="77"/>
      <c r="O98" s="4"/>
    </row>
    <row r="99" spans="1:15" ht="23.25">
      <c r="A99" s="184">
        <v>42835</v>
      </c>
      <c r="B99" s="185" t="s">
        <v>358</v>
      </c>
      <c r="C99" s="104">
        <v>140</v>
      </c>
      <c r="D99" s="104"/>
      <c r="E99" s="104"/>
      <c r="F99" s="104"/>
      <c r="G99" s="104"/>
      <c r="H99" s="104"/>
      <c r="I99" s="104"/>
      <c r="J99" s="99"/>
      <c r="K99" s="104"/>
      <c r="L99" s="104"/>
      <c r="M99" s="104"/>
      <c r="N99" s="77"/>
      <c r="O99" s="4"/>
    </row>
    <row r="100" spans="1:15" ht="23.25">
      <c r="A100" s="184">
        <v>42853</v>
      </c>
      <c r="B100" s="185" t="s">
        <v>368</v>
      </c>
      <c r="C100" s="99">
        <v>140</v>
      </c>
      <c r="D100" s="104"/>
      <c r="E100" s="104"/>
      <c r="F100" s="104"/>
      <c r="G100" s="104"/>
      <c r="H100" s="104"/>
      <c r="I100" s="104"/>
      <c r="J100" s="99"/>
      <c r="K100" s="104"/>
      <c r="L100" s="104"/>
      <c r="M100" s="104"/>
      <c r="N100" s="77"/>
      <c r="O100" s="4"/>
    </row>
    <row r="101" spans="1:15" ht="23.25">
      <c r="A101" s="184">
        <v>42853</v>
      </c>
      <c r="B101" s="186" t="s">
        <v>348</v>
      </c>
      <c r="C101" s="99">
        <v>351</v>
      </c>
    </row>
    <row r="102" spans="1:15" ht="23.25">
      <c r="A102" s="184">
        <v>42853</v>
      </c>
      <c r="B102" s="185" t="s">
        <v>369</v>
      </c>
      <c r="C102" s="99">
        <v>745</v>
      </c>
      <c r="D102" s="104"/>
      <c r="E102" s="104"/>
      <c r="F102" s="104"/>
      <c r="G102" s="104"/>
      <c r="H102" s="104"/>
      <c r="I102" s="104"/>
      <c r="J102" s="99"/>
      <c r="K102" s="104"/>
      <c r="L102" s="104"/>
      <c r="M102" s="104"/>
      <c r="N102" s="77"/>
      <c r="O102" s="4"/>
    </row>
    <row r="103" spans="1:15" ht="23.25">
      <c r="A103" s="179"/>
      <c r="B103" s="187"/>
      <c r="C103" s="99"/>
      <c r="D103" s="104"/>
      <c r="E103" s="104"/>
      <c r="F103" s="104"/>
      <c r="G103" s="104"/>
      <c r="H103" s="104"/>
      <c r="I103" s="104"/>
      <c r="J103" s="99"/>
      <c r="K103" s="104"/>
      <c r="L103" s="104"/>
      <c r="M103" s="104"/>
      <c r="N103" s="77"/>
      <c r="O103" s="4"/>
    </row>
    <row r="104" spans="1:15" ht="23.25">
      <c r="A104" s="128"/>
      <c r="B104" s="188" t="s">
        <v>50</v>
      </c>
      <c r="C104" s="16">
        <f>SUM(C94:C102)</f>
        <v>2826</v>
      </c>
      <c r="D104" s="104"/>
      <c r="E104" s="104"/>
      <c r="F104" s="104"/>
      <c r="G104" s="104"/>
      <c r="H104" s="104"/>
      <c r="I104" s="104"/>
      <c r="J104" s="99"/>
      <c r="K104" s="104"/>
      <c r="L104" s="104"/>
      <c r="M104" s="104"/>
      <c r="O104" s="4"/>
    </row>
    <row r="105" spans="1:15" ht="23.25">
      <c r="A105" s="130"/>
      <c r="B105" s="189" t="s">
        <v>374</v>
      </c>
      <c r="C105" s="190">
        <v>35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68"/>
      <c r="N105" s="69"/>
      <c r="O105" s="66"/>
    </row>
    <row r="106" spans="1:15" ht="23.25">
      <c r="A106" s="130"/>
      <c r="B106" s="189" t="s">
        <v>373</v>
      </c>
      <c r="C106" s="190">
        <v>89.06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68"/>
      <c r="N106" s="69"/>
      <c r="O106" s="66"/>
    </row>
    <row r="107" spans="1:15" s="147" customFormat="1">
      <c r="C107" s="160"/>
    </row>
  </sheetData>
  <customSheetViews>
    <customSheetView guid="{DD41D0B5-6320-4E50-909F-3C946F1CC831}" scale="55">
      <pane ySplit="1" topLeftCell="A86" activePane="bottomLeft" state="frozen"/>
      <selection pane="bottomLeft" activeCell="B111" sqref="B111"/>
      <pageMargins left="0.7" right="0.7" top="0.75" bottom="0.75" header="0.3" footer="0.3"/>
      <pageSetup orientation="portrait" r:id="rId1"/>
    </customSheetView>
  </customSheetViews>
  <hyperlinks>
    <hyperlink ref="N26" r:id="rId2"/>
    <hyperlink ref="N63" r:id="rId3"/>
  </hyperlinks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90" zoomScaleNormal="90" workbookViewId="0">
      <selection activeCell="I11" sqref="I11"/>
    </sheetView>
  </sheetViews>
  <sheetFormatPr defaultRowHeight="15.75"/>
  <cols>
    <col min="1" max="1" width="30.5" bestFit="1" customWidth="1"/>
    <col min="2" max="2" width="47.125" bestFit="1" customWidth="1"/>
    <col min="3" max="3" width="19.125" style="123" bestFit="1" customWidth="1"/>
    <col min="4" max="4" width="25.875" hidden="1" customWidth="1"/>
    <col min="5" max="5" width="15.875" hidden="1" customWidth="1"/>
    <col min="6" max="6" width="24.375" hidden="1" customWidth="1"/>
    <col min="7" max="7" width="15" bestFit="1" customWidth="1"/>
    <col min="8" max="8" width="16.625" hidden="1" customWidth="1"/>
    <col min="9" max="9" width="15.875" customWidth="1"/>
    <col min="10" max="10" width="15" bestFit="1" customWidth="1"/>
    <col min="11" max="11" width="16.5" customWidth="1"/>
    <col min="12" max="12" width="8.25" bestFit="1" customWidth="1"/>
    <col min="13" max="13" width="34.375" bestFit="1" customWidth="1"/>
    <col min="14" max="14" width="23.375" bestFit="1" customWidth="1"/>
    <col min="15" max="15" width="16.5" bestFit="1" customWidth="1"/>
  </cols>
  <sheetData>
    <row r="1" spans="1:15" ht="26.25">
      <c r="A1" s="50"/>
      <c r="B1" s="85">
        <v>42736</v>
      </c>
      <c r="C1" s="10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3.25">
      <c r="A2" s="51" t="s">
        <v>3</v>
      </c>
      <c r="B2" s="79" t="s">
        <v>4</v>
      </c>
      <c r="C2" s="102" t="s">
        <v>44</v>
      </c>
      <c r="D2" s="51" t="s">
        <v>124</v>
      </c>
      <c r="E2" s="51" t="s">
        <v>46</v>
      </c>
      <c r="F2" s="51" t="s">
        <v>221</v>
      </c>
      <c r="G2" s="51" t="s">
        <v>103</v>
      </c>
      <c r="H2" s="62" t="s">
        <v>135</v>
      </c>
      <c r="I2" s="51" t="s">
        <v>5</v>
      </c>
      <c r="J2" s="51" t="s">
        <v>6</v>
      </c>
      <c r="K2" s="51" t="s">
        <v>7</v>
      </c>
      <c r="L2" s="51" t="s">
        <v>8</v>
      </c>
      <c r="M2" s="50" t="s">
        <v>9</v>
      </c>
      <c r="N2" s="50" t="s">
        <v>10</v>
      </c>
      <c r="O2" s="50"/>
    </row>
    <row r="3" spans="1:15" ht="23.25">
      <c r="B3" s="83"/>
      <c r="C3" s="102"/>
      <c r="D3" s="102"/>
      <c r="E3" s="102"/>
      <c r="F3" s="102"/>
      <c r="G3" s="102"/>
      <c r="H3" s="103"/>
      <c r="I3" s="102"/>
      <c r="J3" s="102"/>
      <c r="K3" s="102"/>
      <c r="L3" s="102"/>
      <c r="M3" s="104"/>
      <c r="N3" s="104">
        <v>40319.21</v>
      </c>
      <c r="O3" s="104"/>
    </row>
    <row r="4" spans="1:15" ht="23.25">
      <c r="A4" s="101">
        <v>42738</v>
      </c>
      <c r="B4" s="121" t="s">
        <v>228</v>
      </c>
      <c r="C4" s="104">
        <v>405</v>
      </c>
      <c r="D4" s="104"/>
      <c r="E4" s="104"/>
      <c r="F4" s="104"/>
      <c r="G4" s="104"/>
      <c r="H4" s="104"/>
      <c r="I4" s="104">
        <f>C4</f>
        <v>405</v>
      </c>
      <c r="J4" s="104">
        <v>14.33</v>
      </c>
      <c r="K4" s="104">
        <f>I4-J4</f>
        <v>390.67</v>
      </c>
      <c r="L4" s="104"/>
      <c r="M4" t="s">
        <v>227</v>
      </c>
      <c r="N4" s="4">
        <f t="shared" ref="N4:N9" si="0">N3+K4</f>
        <v>40709.879999999997</v>
      </c>
      <c r="O4" s="50"/>
    </row>
    <row r="5" spans="1:15" ht="23.25">
      <c r="A5" s="101"/>
      <c r="B5" s="112" t="s">
        <v>244</v>
      </c>
      <c r="C5" s="120">
        <v>238.07</v>
      </c>
      <c r="D5" s="104"/>
      <c r="E5" s="104"/>
      <c r="F5" s="104"/>
      <c r="G5" s="104"/>
      <c r="H5" s="104"/>
      <c r="I5" s="16">
        <v>238.07</v>
      </c>
      <c r="J5" s="104"/>
      <c r="K5" s="120">
        <f>C5</f>
        <v>238.07</v>
      </c>
      <c r="L5" s="104"/>
      <c r="N5" s="16">
        <f t="shared" si="0"/>
        <v>40947.949999999997</v>
      </c>
      <c r="O5" s="50"/>
    </row>
    <row r="6" spans="1:15" ht="23.25">
      <c r="A6" s="101">
        <v>42742</v>
      </c>
      <c r="B6" s="61" t="s">
        <v>229</v>
      </c>
      <c r="C6" s="104"/>
      <c r="D6" s="104"/>
      <c r="E6" s="104"/>
      <c r="F6" s="104"/>
      <c r="G6" s="104">
        <v>400</v>
      </c>
      <c r="H6" s="104"/>
      <c r="I6" s="104">
        <f>G6</f>
        <v>400</v>
      </c>
      <c r="J6" s="104">
        <v>10.8</v>
      </c>
      <c r="K6" s="104">
        <f t="shared" ref="K6:K18" si="1">I6-J6</f>
        <v>389.2</v>
      </c>
      <c r="L6" s="104"/>
      <c r="M6" t="s">
        <v>230</v>
      </c>
      <c r="N6" s="4">
        <f t="shared" si="0"/>
        <v>41337.15</v>
      </c>
      <c r="O6" s="74"/>
    </row>
    <row r="7" spans="1:15" ht="23.25">
      <c r="A7" s="101">
        <v>42744</v>
      </c>
      <c r="B7" s="121" t="s">
        <v>231</v>
      </c>
      <c r="C7" s="104">
        <v>405</v>
      </c>
      <c r="D7" s="104"/>
      <c r="E7" s="104"/>
      <c r="F7" s="104"/>
      <c r="G7" s="104"/>
      <c r="H7" s="104"/>
      <c r="I7" s="104">
        <f>C7</f>
        <v>405</v>
      </c>
      <c r="J7" s="104">
        <v>14.33</v>
      </c>
      <c r="K7" s="104">
        <f t="shared" si="1"/>
        <v>390.67</v>
      </c>
      <c r="L7" s="104"/>
      <c r="M7" t="s">
        <v>232</v>
      </c>
      <c r="N7" s="4">
        <f t="shared" si="0"/>
        <v>41727.82</v>
      </c>
      <c r="O7" s="74"/>
    </row>
    <row r="8" spans="1:15" ht="23.25">
      <c r="A8" s="101"/>
      <c r="B8" s="112" t="s">
        <v>245</v>
      </c>
      <c r="C8" s="120">
        <v>-281.33999999999997</v>
      </c>
      <c r="D8" s="104"/>
      <c r="E8" s="104"/>
      <c r="F8" s="104"/>
      <c r="G8" s="104"/>
      <c r="H8" s="104"/>
      <c r="I8" s="16">
        <v>-281.33999999999997</v>
      </c>
      <c r="J8" s="104"/>
      <c r="K8" s="16">
        <v>-281.33999999999997</v>
      </c>
      <c r="L8" s="104"/>
      <c r="N8" s="16">
        <f t="shared" si="0"/>
        <v>41446.480000000003</v>
      </c>
      <c r="O8" s="74"/>
    </row>
    <row r="9" spans="1:15" ht="23.25">
      <c r="A9" s="101">
        <v>42744</v>
      </c>
      <c r="B9" s="121" t="s">
        <v>234</v>
      </c>
      <c r="C9" s="104">
        <v>150</v>
      </c>
      <c r="D9" s="104"/>
      <c r="E9" s="104"/>
      <c r="F9" s="104"/>
      <c r="G9" s="104"/>
      <c r="H9" s="104"/>
      <c r="I9" s="104">
        <f t="shared" ref="I9:I18" si="2">C9</f>
        <v>150</v>
      </c>
      <c r="J9" s="104">
        <v>4.05</v>
      </c>
      <c r="K9" s="104">
        <f t="shared" si="1"/>
        <v>145.94999999999999</v>
      </c>
      <c r="L9" s="104"/>
      <c r="M9" t="s">
        <v>233</v>
      </c>
      <c r="N9" s="4">
        <f t="shared" si="0"/>
        <v>41592.43</v>
      </c>
      <c r="O9" s="74"/>
    </row>
    <row r="10" spans="1:15" ht="23.25">
      <c r="A10" s="101">
        <v>42745</v>
      </c>
      <c r="B10" s="121" t="s">
        <v>235</v>
      </c>
      <c r="C10" s="104">
        <v>150</v>
      </c>
      <c r="D10" s="104"/>
      <c r="E10" s="104"/>
      <c r="F10" s="104"/>
      <c r="G10" s="104"/>
      <c r="H10" s="104"/>
      <c r="I10" s="104">
        <f t="shared" si="2"/>
        <v>150</v>
      </c>
      <c r="J10" s="104">
        <v>4.05</v>
      </c>
      <c r="K10" s="104">
        <f t="shared" si="1"/>
        <v>145.94999999999999</v>
      </c>
      <c r="L10" s="104"/>
      <c r="M10" t="s">
        <v>236</v>
      </c>
      <c r="N10" s="4">
        <f t="shared" ref="N10:N17" si="3">N9+K10</f>
        <v>41738.379999999997</v>
      </c>
      <c r="O10" s="74"/>
    </row>
    <row r="11" spans="1:15" ht="23.25">
      <c r="A11" s="101">
        <v>42747</v>
      </c>
      <c r="B11" s="61" t="s">
        <v>237</v>
      </c>
      <c r="C11" s="104">
        <v>405</v>
      </c>
      <c r="D11" s="104"/>
      <c r="E11" s="104"/>
      <c r="F11" s="104"/>
      <c r="G11" s="104"/>
      <c r="H11" s="104"/>
      <c r="I11" s="104">
        <f t="shared" si="2"/>
        <v>405</v>
      </c>
      <c r="J11" s="104">
        <v>10.94</v>
      </c>
      <c r="K11" s="104">
        <f t="shared" si="1"/>
        <v>394.06</v>
      </c>
      <c r="L11" s="104"/>
      <c r="M11" t="s">
        <v>238</v>
      </c>
      <c r="N11" s="4">
        <f t="shared" si="3"/>
        <v>42132.44</v>
      </c>
      <c r="O11" s="74"/>
    </row>
    <row r="12" spans="1:15" ht="23.25">
      <c r="A12" s="101">
        <v>42747</v>
      </c>
      <c r="B12" s="61" t="s">
        <v>239</v>
      </c>
      <c r="C12" s="104">
        <v>150</v>
      </c>
      <c r="D12" s="104"/>
      <c r="E12" s="104"/>
      <c r="F12" s="104"/>
      <c r="G12" s="104"/>
      <c r="H12" s="104"/>
      <c r="I12" s="104">
        <f t="shared" si="2"/>
        <v>150</v>
      </c>
      <c r="J12" s="104">
        <v>4.05</v>
      </c>
      <c r="K12" s="104">
        <f t="shared" si="1"/>
        <v>145.94999999999999</v>
      </c>
      <c r="L12" s="104"/>
      <c r="M12" t="s">
        <v>249</v>
      </c>
      <c r="N12" s="4">
        <f t="shared" si="3"/>
        <v>42278.39</v>
      </c>
      <c r="O12" s="74"/>
    </row>
    <row r="13" spans="1:15" ht="23.25">
      <c r="A13" s="101">
        <v>42747</v>
      </c>
      <c r="B13" s="61" t="s">
        <v>240</v>
      </c>
      <c r="C13" s="104">
        <v>405</v>
      </c>
      <c r="D13" s="104"/>
      <c r="E13" s="104"/>
      <c r="F13" s="104"/>
      <c r="G13" s="104"/>
      <c r="H13" s="104"/>
      <c r="I13" s="104">
        <f t="shared" si="2"/>
        <v>405</v>
      </c>
      <c r="J13" s="104">
        <v>10.94</v>
      </c>
      <c r="K13" s="104">
        <f t="shared" si="1"/>
        <v>394.06</v>
      </c>
      <c r="L13" s="104"/>
      <c r="M13" t="s">
        <v>202</v>
      </c>
      <c r="N13" s="4">
        <f t="shared" si="3"/>
        <v>42672.45</v>
      </c>
      <c r="O13" s="74"/>
    </row>
    <row r="14" spans="1:15" ht="23.25">
      <c r="A14" s="101">
        <v>42749</v>
      </c>
      <c r="B14" s="61" t="s">
        <v>241</v>
      </c>
      <c r="C14" s="104">
        <v>405</v>
      </c>
      <c r="D14" s="104"/>
      <c r="E14" s="104"/>
      <c r="F14" s="104"/>
      <c r="G14" s="104"/>
      <c r="H14" s="104"/>
      <c r="I14" s="104">
        <f t="shared" si="2"/>
        <v>405</v>
      </c>
      <c r="J14" s="104">
        <v>10.94</v>
      </c>
      <c r="K14" s="104">
        <f t="shared" si="1"/>
        <v>394.06</v>
      </c>
      <c r="L14" s="104"/>
      <c r="M14" t="s">
        <v>248</v>
      </c>
      <c r="N14" s="4">
        <f t="shared" si="3"/>
        <v>43066.51</v>
      </c>
      <c r="O14" s="74"/>
    </row>
    <row r="15" spans="1:15" ht="23.25">
      <c r="A15" s="101">
        <v>42751</v>
      </c>
      <c r="B15" s="61" t="s">
        <v>242</v>
      </c>
      <c r="C15" s="104">
        <v>405</v>
      </c>
      <c r="D15" s="104"/>
      <c r="E15" s="104"/>
      <c r="F15" s="104"/>
      <c r="G15" s="104"/>
      <c r="H15" s="104"/>
      <c r="I15" s="104">
        <f t="shared" si="2"/>
        <v>405</v>
      </c>
      <c r="J15" s="104">
        <v>10.94</v>
      </c>
      <c r="K15" s="104">
        <f t="shared" si="1"/>
        <v>394.06</v>
      </c>
      <c r="L15" s="104"/>
      <c r="M15" t="s">
        <v>247</v>
      </c>
      <c r="N15" s="4">
        <f t="shared" si="3"/>
        <v>43460.57</v>
      </c>
      <c r="O15" s="74"/>
    </row>
    <row r="16" spans="1:15" ht="23.25">
      <c r="A16" s="101">
        <v>42752</v>
      </c>
      <c r="B16" s="61" t="s">
        <v>243</v>
      </c>
      <c r="C16" s="104">
        <v>285</v>
      </c>
      <c r="D16" s="104"/>
      <c r="E16" s="104"/>
      <c r="F16" s="104"/>
      <c r="G16" s="104"/>
      <c r="H16" s="104"/>
      <c r="I16" s="104">
        <f t="shared" si="2"/>
        <v>285</v>
      </c>
      <c r="J16" s="104">
        <v>7.7</v>
      </c>
      <c r="K16" s="104">
        <f t="shared" si="1"/>
        <v>277.3</v>
      </c>
      <c r="L16" s="104"/>
      <c r="M16" t="s">
        <v>246</v>
      </c>
      <c r="N16" s="4">
        <f t="shared" si="3"/>
        <v>43737.87</v>
      </c>
      <c r="O16" s="74"/>
    </row>
    <row r="17" spans="1:15" ht="23.25">
      <c r="A17" s="101">
        <v>42754</v>
      </c>
      <c r="B17" s="61" t="s">
        <v>223</v>
      </c>
      <c r="C17" s="104">
        <v>150</v>
      </c>
      <c r="D17" s="104"/>
      <c r="E17" s="104"/>
      <c r="F17" s="104"/>
      <c r="G17" s="104"/>
      <c r="H17" s="104"/>
      <c r="I17" s="99">
        <f t="shared" si="2"/>
        <v>150</v>
      </c>
      <c r="J17" s="104">
        <v>4.05</v>
      </c>
      <c r="K17" s="104">
        <f t="shared" si="1"/>
        <v>145.94999999999999</v>
      </c>
      <c r="L17" s="104"/>
      <c r="M17" t="s">
        <v>214</v>
      </c>
      <c r="N17" s="4">
        <f t="shared" si="3"/>
        <v>43883.82</v>
      </c>
      <c r="O17" s="50"/>
    </row>
    <row r="18" spans="1:15" ht="23.25">
      <c r="A18" s="101">
        <v>42761</v>
      </c>
      <c r="B18" s="61" t="s">
        <v>251</v>
      </c>
      <c r="C18" s="104">
        <v>150</v>
      </c>
      <c r="D18" s="104"/>
      <c r="E18" s="104"/>
      <c r="F18" s="104"/>
      <c r="G18" s="104"/>
      <c r="H18" s="104"/>
      <c r="I18" s="4">
        <f t="shared" si="2"/>
        <v>150</v>
      </c>
      <c r="J18" s="104">
        <v>4.05</v>
      </c>
      <c r="K18" s="104">
        <f t="shared" si="1"/>
        <v>145.94999999999999</v>
      </c>
      <c r="L18" s="104"/>
      <c r="M18" s="77" t="s">
        <v>250</v>
      </c>
      <c r="N18" s="4">
        <v>44029.77</v>
      </c>
      <c r="O18" s="50"/>
    </row>
    <row r="19" spans="1:15" ht="23.25">
      <c r="A19" s="101">
        <v>42763</v>
      </c>
      <c r="B19" s="117" t="s">
        <v>253</v>
      </c>
      <c r="C19" s="124">
        <v>1453.5</v>
      </c>
      <c r="D19" s="104"/>
      <c r="E19" s="104"/>
      <c r="F19" s="104"/>
      <c r="G19" s="104"/>
      <c r="H19" s="104"/>
      <c r="I19" s="124">
        <v>1453.5</v>
      </c>
      <c r="J19" s="104">
        <v>39.24</v>
      </c>
      <c r="K19" s="104">
        <v>1414.26</v>
      </c>
      <c r="L19" s="104"/>
      <c r="M19" s="77" t="s">
        <v>252</v>
      </c>
      <c r="N19" s="4">
        <v>45444.03</v>
      </c>
      <c r="O19" s="50"/>
    </row>
    <row r="20" spans="1:15" ht="23.25">
      <c r="A20" s="101">
        <v>42763</v>
      </c>
      <c r="B20" s="61" t="s">
        <v>254</v>
      </c>
      <c r="C20" s="104">
        <v>150</v>
      </c>
      <c r="D20" s="104"/>
      <c r="E20" s="104"/>
      <c r="F20" s="104"/>
      <c r="G20" s="104"/>
      <c r="H20" s="104"/>
      <c r="I20" s="104">
        <v>150</v>
      </c>
      <c r="J20" s="104">
        <v>4.05</v>
      </c>
      <c r="K20" s="104">
        <v>145.94999999999999</v>
      </c>
      <c r="L20" s="104"/>
      <c r="M20" s="77" t="s">
        <v>255</v>
      </c>
      <c r="N20" s="4">
        <v>45589.98</v>
      </c>
      <c r="O20" s="50"/>
    </row>
    <row r="21" spans="1:15" ht="23.25">
      <c r="A21" s="101">
        <v>42763</v>
      </c>
      <c r="B21" s="61" t="s">
        <v>257</v>
      </c>
      <c r="C21" s="104">
        <v>765</v>
      </c>
      <c r="D21" s="104"/>
      <c r="E21" s="104"/>
      <c r="F21" s="104"/>
      <c r="G21" s="104"/>
      <c r="H21" s="104"/>
      <c r="I21" s="104">
        <v>765</v>
      </c>
      <c r="J21" s="104">
        <v>20.66</v>
      </c>
      <c r="K21" s="104">
        <v>744.34</v>
      </c>
      <c r="L21" s="104"/>
      <c r="M21" s="77" t="s">
        <v>256</v>
      </c>
      <c r="N21" s="4">
        <v>46334.32</v>
      </c>
      <c r="O21" s="50"/>
    </row>
    <row r="22" spans="1:15" ht="23.25">
      <c r="A22" s="101">
        <v>42766</v>
      </c>
      <c r="B22" s="61" t="s">
        <v>131</v>
      </c>
      <c r="C22" s="104">
        <v>150</v>
      </c>
      <c r="D22" s="104"/>
      <c r="E22" s="104"/>
      <c r="F22" s="104"/>
      <c r="G22" s="104"/>
      <c r="H22" s="104"/>
      <c r="I22" s="4">
        <f>C22</f>
        <v>150</v>
      </c>
      <c r="J22" s="104">
        <v>4.05</v>
      </c>
      <c r="K22" s="104">
        <f>I22-J22</f>
        <v>145.94999999999999</v>
      </c>
      <c r="L22" s="104"/>
      <c r="M22" s="77" t="s">
        <v>162</v>
      </c>
      <c r="N22" s="4">
        <v>46480.27</v>
      </c>
      <c r="O22" s="50"/>
    </row>
    <row r="23" spans="1:15" ht="23.25">
      <c r="A23" s="101">
        <v>42766</v>
      </c>
      <c r="B23" s="117" t="s">
        <v>259</v>
      </c>
      <c r="C23" s="104">
        <v>405</v>
      </c>
      <c r="D23" s="104"/>
      <c r="E23" s="104"/>
      <c r="F23" s="104"/>
      <c r="G23" s="104"/>
      <c r="H23" s="104"/>
      <c r="I23" s="104">
        <v>405</v>
      </c>
      <c r="J23" s="104">
        <v>10.94</v>
      </c>
      <c r="K23" s="104">
        <v>394.06</v>
      </c>
      <c r="L23" s="104"/>
      <c r="M23" s="77" t="s">
        <v>258</v>
      </c>
      <c r="N23" s="4">
        <v>46874.33</v>
      </c>
      <c r="O23" s="50"/>
    </row>
    <row r="24" spans="1:15" ht="23.25">
      <c r="A24" s="101"/>
      <c r="B24" s="61"/>
      <c r="C24" s="104"/>
      <c r="D24" s="104"/>
      <c r="E24" s="104"/>
      <c r="F24" s="104"/>
      <c r="G24" s="104"/>
      <c r="H24" s="104"/>
      <c r="I24" s="99"/>
      <c r="J24" s="104"/>
      <c r="K24" s="104"/>
      <c r="L24" s="104"/>
      <c r="N24" s="4"/>
      <c r="O24" s="50"/>
    </row>
    <row r="25" spans="1:15" ht="23.25">
      <c r="A25" s="101"/>
      <c r="B25" s="61"/>
      <c r="C25" s="104"/>
      <c r="D25" s="104"/>
      <c r="E25" s="104"/>
      <c r="F25" s="104"/>
      <c r="G25" s="104"/>
      <c r="H25" s="104"/>
      <c r="I25" s="99"/>
      <c r="J25" s="104"/>
      <c r="K25" s="104"/>
      <c r="L25" s="104"/>
      <c r="N25" s="4"/>
      <c r="O25" s="50"/>
    </row>
    <row r="26" spans="1:15" ht="23.25">
      <c r="A26" s="101"/>
      <c r="B26" s="61"/>
      <c r="C26" s="104"/>
      <c r="D26" s="104"/>
      <c r="E26" s="104"/>
      <c r="F26" s="104"/>
      <c r="G26" s="104"/>
      <c r="H26" s="104"/>
      <c r="I26" s="99"/>
      <c r="J26" s="104"/>
      <c r="K26" s="104">
        <f>SUM(K4:K25)</f>
        <v>6555.12</v>
      </c>
      <c r="L26" s="104"/>
      <c r="N26" s="4"/>
      <c r="O26" s="50"/>
    </row>
    <row r="27" spans="1:15" s="97" customFormat="1" ht="22.5" customHeight="1" thickBot="1">
      <c r="A27" s="137" t="s">
        <v>290</v>
      </c>
      <c r="B27" s="87"/>
      <c r="C27" s="122">
        <f>SUM(C4:C26)-C5 - C8</f>
        <v>6388.5</v>
      </c>
      <c r="D27" s="88"/>
      <c r="E27" s="88">
        <f>SUM(E4:E17)</f>
        <v>0</v>
      </c>
      <c r="F27" s="88">
        <f>SUM(F3:F17)</f>
        <v>0</v>
      </c>
      <c r="G27" s="88">
        <f>SUM(G4:G17)</f>
        <v>400</v>
      </c>
      <c r="H27" s="88">
        <f>SUM(H4:H17)</f>
        <v>0</v>
      </c>
      <c r="I27" s="88">
        <f>SUM(I4:I23) - I5 - I8</f>
        <v>6788.5</v>
      </c>
      <c r="J27" s="125">
        <f>SUM(J4:J23)</f>
        <v>190.11</v>
      </c>
      <c r="K27" s="88">
        <f>I27-J27</f>
        <v>6598.39</v>
      </c>
      <c r="L27" s="119"/>
      <c r="M27" s="90"/>
      <c r="N27" s="91"/>
      <c r="O27" s="89"/>
    </row>
    <row r="28" spans="1:15" s="70" customFormat="1" ht="24" thickTop="1">
      <c r="A28" s="52"/>
      <c r="B28" s="78"/>
      <c r="C28" s="106"/>
      <c r="D28" s="66"/>
      <c r="E28" s="66"/>
      <c r="F28" s="66"/>
      <c r="G28" s="66"/>
      <c r="H28" s="66"/>
      <c r="I28" s="66"/>
      <c r="J28" s="66"/>
      <c r="K28" s="66"/>
      <c r="L28" s="68"/>
      <c r="M28" s="69"/>
      <c r="N28" s="66"/>
      <c r="O28" s="68"/>
    </row>
    <row r="29" spans="1:15" s="70" customFormat="1" ht="27.75">
      <c r="A29" s="52"/>
      <c r="B29" s="100" t="s">
        <v>181</v>
      </c>
      <c r="C29" s="106"/>
      <c r="D29" s="66"/>
      <c r="E29" s="66"/>
      <c r="F29" s="66"/>
      <c r="G29" s="66"/>
      <c r="H29" s="66"/>
      <c r="I29" s="67"/>
      <c r="J29" s="66"/>
      <c r="K29" s="66"/>
      <c r="L29" s="68"/>
      <c r="M29" s="72"/>
      <c r="N29" s="66"/>
      <c r="O29" s="68"/>
    </row>
    <row r="30" spans="1:15" s="70" customFormat="1" ht="23.25">
      <c r="A30" s="52"/>
      <c r="B30" s="82"/>
      <c r="C30" s="106"/>
      <c r="D30" s="66"/>
      <c r="E30" s="66"/>
      <c r="F30" s="66"/>
      <c r="G30" s="66"/>
      <c r="H30" s="66"/>
      <c r="I30" s="67"/>
      <c r="J30" s="66"/>
      <c r="K30" s="66"/>
      <c r="L30" s="68"/>
      <c r="M30" s="72"/>
      <c r="N30" s="66"/>
      <c r="O30" s="68"/>
    </row>
    <row r="31" spans="1:15" s="70" customFormat="1" ht="23.25">
      <c r="A31" s="52"/>
      <c r="B31" s="82"/>
      <c r="C31" s="106"/>
      <c r="D31" s="66"/>
      <c r="E31" s="66"/>
      <c r="F31" s="66"/>
      <c r="G31" s="66"/>
      <c r="H31" s="66"/>
      <c r="I31" s="67"/>
      <c r="J31" s="66"/>
      <c r="K31" s="66"/>
      <c r="L31" s="68"/>
      <c r="M31" s="72"/>
      <c r="N31" s="66"/>
      <c r="O31" s="68"/>
    </row>
    <row r="32" spans="1:15" s="70" customFormat="1" ht="23.25">
      <c r="A32" s="52"/>
      <c r="B32" s="82"/>
      <c r="C32" s="106"/>
      <c r="D32" s="66"/>
      <c r="E32" s="66"/>
      <c r="F32" s="66"/>
      <c r="G32" s="66"/>
      <c r="H32" s="66"/>
      <c r="I32" s="67"/>
      <c r="J32" s="66"/>
      <c r="K32" s="66"/>
      <c r="L32" s="68"/>
      <c r="M32" s="72"/>
      <c r="N32" s="66"/>
      <c r="O32" s="68"/>
    </row>
    <row r="33" spans="1:15" s="70" customFormat="1" ht="23.25">
      <c r="A33" s="52"/>
      <c r="B33" s="82"/>
      <c r="C33" s="106"/>
      <c r="D33" s="66"/>
      <c r="E33" s="66"/>
      <c r="F33" s="66"/>
      <c r="G33" s="66"/>
      <c r="H33" s="66"/>
      <c r="I33" s="67"/>
      <c r="J33" s="66"/>
      <c r="K33" s="66"/>
      <c r="L33" s="68"/>
      <c r="M33" s="72"/>
      <c r="N33" s="66"/>
      <c r="O33" s="68"/>
    </row>
    <row r="34" spans="1:15" s="70" customFormat="1" ht="23.25">
      <c r="A34" s="52"/>
      <c r="B34" s="82"/>
      <c r="C34" s="106"/>
      <c r="D34" s="66"/>
      <c r="E34" s="66"/>
      <c r="F34" s="66"/>
      <c r="G34" s="66"/>
      <c r="H34" s="66"/>
      <c r="I34" s="67"/>
      <c r="J34" s="66"/>
      <c r="K34" s="66"/>
      <c r="L34" s="68"/>
      <c r="M34" s="72"/>
      <c r="N34" s="66"/>
      <c r="O34" s="68"/>
    </row>
  </sheetData>
  <customSheetViews>
    <customSheetView guid="{DD41D0B5-6320-4E50-909F-3C946F1CC831}" scale="90" hiddenColumns="1">
      <selection activeCell="I11" sqref="I1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9" zoomScale="70" zoomScaleNormal="70" workbookViewId="0">
      <selection activeCell="C6" activeCellId="9" sqref="B6 B10 B12 B19 B22 C22 C19 C12 C10 C6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5.875" hidden="1" customWidth="1"/>
    <col min="5" max="5" width="15.875" hidden="1" customWidth="1"/>
    <col min="6" max="6" width="24.375" hidden="1" customWidth="1"/>
    <col min="7" max="7" width="15" customWidth="1"/>
    <col min="8" max="8" width="15" hidden="1" customWidth="1"/>
    <col min="9" max="9" width="20.375" customWidth="1"/>
    <col min="10" max="10" width="18" customWidth="1"/>
    <col min="11" max="11" width="15" customWidth="1"/>
    <col min="12" max="12" width="17.75" bestFit="1" customWidth="1"/>
    <col min="13" max="13" width="8.25" hidden="1" customWidth="1"/>
    <col min="14" max="14" width="34.375" customWidth="1"/>
    <col min="15" max="15" width="23.375" customWidth="1"/>
    <col min="16" max="16" width="16.5" customWidth="1"/>
  </cols>
  <sheetData>
    <row r="1" spans="1:16" ht="26.25">
      <c r="A1" s="127"/>
      <c r="B1" s="85">
        <v>42767</v>
      </c>
      <c r="C1" s="10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3.25">
      <c r="A2" s="127" t="s">
        <v>3</v>
      </c>
      <c r="B2" s="79" t="s">
        <v>4</v>
      </c>
      <c r="C2" s="102" t="s">
        <v>44</v>
      </c>
      <c r="D2" s="51" t="s">
        <v>124</v>
      </c>
      <c r="E2" s="51" t="s">
        <v>46</v>
      </c>
      <c r="F2" s="51" t="s">
        <v>221</v>
      </c>
      <c r="G2" s="51" t="s">
        <v>103</v>
      </c>
      <c r="H2" s="62" t="s">
        <v>135</v>
      </c>
      <c r="I2" s="126" t="s">
        <v>282</v>
      </c>
      <c r="J2" s="51" t="s">
        <v>5</v>
      </c>
      <c r="K2" s="51" t="s">
        <v>6</v>
      </c>
      <c r="L2" s="51" t="s">
        <v>7</v>
      </c>
      <c r="M2" s="51" t="s">
        <v>8</v>
      </c>
      <c r="N2" s="50" t="s">
        <v>9</v>
      </c>
      <c r="O2" s="50" t="s">
        <v>10</v>
      </c>
      <c r="P2" s="50"/>
    </row>
    <row r="3" spans="1:16" ht="23.25">
      <c r="O3" s="4">
        <v>46874.33</v>
      </c>
      <c r="P3" s="104"/>
    </row>
    <row r="4" spans="1:16" ht="23.25">
      <c r="A4" s="129">
        <v>42770</v>
      </c>
      <c r="B4" s="117" t="s">
        <v>260</v>
      </c>
      <c r="C4" s="102">
        <v>765</v>
      </c>
      <c r="D4" s="102"/>
      <c r="E4" s="102"/>
      <c r="F4" s="102"/>
      <c r="G4" s="102"/>
      <c r="H4" s="102"/>
      <c r="I4" s="103"/>
      <c r="J4" s="102">
        <v>765</v>
      </c>
      <c r="K4" s="102">
        <v>20.66</v>
      </c>
      <c r="L4" s="102">
        <v>744.34</v>
      </c>
      <c r="M4" s="102"/>
      <c r="N4" s="77" t="s">
        <v>169</v>
      </c>
      <c r="O4" s="4">
        <f t="shared" ref="O4:O24" si="0">O3+L4</f>
        <v>47618.67</v>
      </c>
      <c r="P4" s="50"/>
    </row>
    <row r="5" spans="1:16" ht="23.25">
      <c r="A5" s="129">
        <v>42770</v>
      </c>
      <c r="B5" s="117" t="s">
        <v>262</v>
      </c>
      <c r="C5" s="104">
        <v>765</v>
      </c>
      <c r="D5" s="104"/>
      <c r="E5" s="104"/>
      <c r="F5" s="104"/>
      <c r="G5" s="104"/>
      <c r="H5" s="104"/>
      <c r="I5" s="104"/>
      <c r="J5" s="102">
        <v>765</v>
      </c>
      <c r="K5" s="104">
        <v>26.93</v>
      </c>
      <c r="L5" s="104">
        <v>738.07</v>
      </c>
      <c r="M5" s="104"/>
      <c r="N5" s="131" t="s">
        <v>261</v>
      </c>
      <c r="O5" s="4">
        <f t="shared" si="0"/>
        <v>48356.74</v>
      </c>
      <c r="P5" s="50"/>
    </row>
    <row r="6" spans="1:16" ht="23.25">
      <c r="A6" s="129"/>
      <c r="B6" s="132" t="s">
        <v>263</v>
      </c>
      <c r="C6" s="16">
        <v>-238.07</v>
      </c>
      <c r="D6" s="104"/>
      <c r="E6" s="104"/>
      <c r="F6" s="104"/>
      <c r="G6" s="104"/>
      <c r="H6" s="104"/>
      <c r="I6" s="104"/>
      <c r="J6" s="16">
        <v>-238.07</v>
      </c>
      <c r="K6" s="104"/>
      <c r="L6" s="16">
        <v>-238.07</v>
      </c>
      <c r="M6" s="104"/>
      <c r="N6" s="131"/>
      <c r="O6" s="16">
        <f t="shared" si="0"/>
        <v>48118.67</v>
      </c>
      <c r="P6" s="50"/>
    </row>
    <row r="7" spans="1:16" ht="23.25">
      <c r="A7" s="129">
        <v>42770</v>
      </c>
      <c r="B7" s="117" t="s">
        <v>265</v>
      </c>
      <c r="D7" s="104"/>
      <c r="E7" s="104"/>
      <c r="F7" s="104"/>
      <c r="G7" s="104">
        <v>500</v>
      </c>
      <c r="H7" s="104"/>
      <c r="I7" s="104"/>
      <c r="J7" s="104">
        <v>500</v>
      </c>
      <c r="K7" s="104">
        <v>13.5</v>
      </c>
      <c r="L7" s="104">
        <v>486.5</v>
      </c>
      <c r="M7" s="104"/>
      <c r="N7" s="77" t="s">
        <v>264</v>
      </c>
      <c r="O7" s="4">
        <f t="shared" si="0"/>
        <v>48605.17</v>
      </c>
      <c r="P7" s="74"/>
    </row>
    <row r="8" spans="1:16" ht="23.25">
      <c r="A8" s="128">
        <v>42772</v>
      </c>
      <c r="B8" s="117" t="s">
        <v>267</v>
      </c>
      <c r="C8" s="104">
        <v>765</v>
      </c>
      <c r="D8" s="104"/>
      <c r="E8" s="104"/>
      <c r="F8" s="104"/>
      <c r="G8" s="104"/>
      <c r="H8" s="104"/>
      <c r="I8" s="104"/>
      <c r="J8" s="102">
        <v>765</v>
      </c>
      <c r="K8" s="102">
        <v>20.66</v>
      </c>
      <c r="L8" s="102">
        <v>744.34</v>
      </c>
      <c r="M8" s="104"/>
      <c r="N8" s="77" t="s">
        <v>266</v>
      </c>
      <c r="O8" s="4">
        <f t="shared" si="0"/>
        <v>49349.51</v>
      </c>
      <c r="P8" s="74"/>
    </row>
    <row r="9" spans="1:16" ht="23.25">
      <c r="A9" s="128">
        <v>42773</v>
      </c>
      <c r="B9" s="117" t="s">
        <v>269</v>
      </c>
      <c r="C9" s="104">
        <v>45</v>
      </c>
      <c r="D9" s="104"/>
      <c r="E9" s="104"/>
      <c r="F9" s="104"/>
      <c r="G9" s="104"/>
      <c r="H9" s="104"/>
      <c r="I9" s="104"/>
      <c r="J9" s="99">
        <v>45</v>
      </c>
      <c r="K9" s="104">
        <v>1.73</v>
      </c>
      <c r="L9" s="104">
        <v>43.27</v>
      </c>
      <c r="M9" s="104"/>
      <c r="N9" s="77" t="s">
        <v>268</v>
      </c>
      <c r="O9" s="4">
        <f t="shared" si="0"/>
        <v>49392.78</v>
      </c>
      <c r="P9" s="74"/>
    </row>
    <row r="10" spans="1:16" ht="23.25">
      <c r="A10" s="128"/>
      <c r="B10" s="132" t="s">
        <v>270</v>
      </c>
      <c r="C10" s="16">
        <v>-43.27</v>
      </c>
      <c r="D10" s="104"/>
      <c r="E10" s="104"/>
      <c r="F10" s="104"/>
      <c r="G10" s="104"/>
      <c r="H10" s="104"/>
      <c r="I10" s="104"/>
      <c r="J10" s="16">
        <v>-43.27</v>
      </c>
      <c r="K10" s="104"/>
      <c r="L10" s="16">
        <v>-43.27</v>
      </c>
      <c r="M10" s="104"/>
      <c r="O10" s="16">
        <f t="shared" si="0"/>
        <v>49349.51</v>
      </c>
      <c r="P10" s="74"/>
    </row>
    <row r="11" spans="1:16" ht="23.25">
      <c r="A11" s="128">
        <v>42774</v>
      </c>
      <c r="B11" s="117" t="s">
        <v>269</v>
      </c>
      <c r="C11" s="104">
        <v>360</v>
      </c>
      <c r="D11" s="104"/>
      <c r="E11" s="104"/>
      <c r="F11" s="104"/>
      <c r="G11" s="104"/>
      <c r="H11" s="104"/>
      <c r="I11" s="104"/>
      <c r="J11" s="99">
        <v>360</v>
      </c>
      <c r="K11" s="104">
        <v>12.75</v>
      </c>
      <c r="L11" s="104">
        <v>347.25</v>
      </c>
      <c r="M11" s="104"/>
      <c r="N11" s="77" t="s">
        <v>268</v>
      </c>
      <c r="O11" s="4">
        <f t="shared" si="0"/>
        <v>49696.76</v>
      </c>
      <c r="P11" s="74"/>
    </row>
    <row r="12" spans="1:16" ht="23.25">
      <c r="A12" s="128"/>
      <c r="B12" s="132" t="s">
        <v>271</v>
      </c>
      <c r="C12" s="16">
        <v>-347.25</v>
      </c>
      <c r="D12" s="104"/>
      <c r="E12" s="104"/>
      <c r="F12" s="104"/>
      <c r="G12" s="104"/>
      <c r="H12" s="104"/>
      <c r="I12" s="104"/>
      <c r="J12" s="16">
        <v>-347.25</v>
      </c>
      <c r="K12" s="104"/>
      <c r="L12" s="16">
        <v>-347.25</v>
      </c>
      <c r="M12" s="104"/>
      <c r="O12" s="16">
        <f t="shared" si="0"/>
        <v>49349.51</v>
      </c>
      <c r="P12" s="74"/>
    </row>
    <row r="13" spans="1:16" ht="23.25">
      <c r="A13" s="128">
        <v>42774</v>
      </c>
      <c r="B13" s="61" t="s">
        <v>272</v>
      </c>
      <c r="C13" s="104"/>
      <c r="D13" s="104"/>
      <c r="E13" s="104"/>
      <c r="F13" s="104"/>
      <c r="G13" s="104"/>
      <c r="H13" s="104"/>
      <c r="I13" s="133">
        <v>-48000</v>
      </c>
      <c r="J13" s="133">
        <v>-48000</v>
      </c>
      <c r="K13" s="104"/>
      <c r="L13" s="133">
        <v>-48000</v>
      </c>
      <c r="M13" s="104"/>
      <c r="O13" s="133">
        <f t="shared" si="0"/>
        <v>1349.51</v>
      </c>
      <c r="P13" s="74"/>
    </row>
    <row r="14" spans="1:16" ht="23.25">
      <c r="A14" s="128">
        <v>42774</v>
      </c>
      <c r="B14" s="134" t="s">
        <v>283</v>
      </c>
      <c r="C14" s="135">
        <v>281.33999999999997</v>
      </c>
      <c r="D14" s="123"/>
      <c r="E14" s="123"/>
      <c r="F14" s="123"/>
      <c r="G14" s="123"/>
      <c r="H14" s="123"/>
      <c r="I14" s="123"/>
      <c r="J14" s="135">
        <v>281.33999999999997</v>
      </c>
      <c r="K14" s="123"/>
      <c r="L14" s="135">
        <v>281.33999999999997</v>
      </c>
      <c r="M14" s="104"/>
      <c r="O14" s="135">
        <f t="shared" si="0"/>
        <v>1630.85</v>
      </c>
      <c r="P14" s="74"/>
    </row>
    <row r="15" spans="1:16" ht="23.25">
      <c r="A15" s="128">
        <v>42775</v>
      </c>
      <c r="B15" s="117" t="s">
        <v>239</v>
      </c>
      <c r="C15" s="104">
        <v>150</v>
      </c>
      <c r="D15" s="104"/>
      <c r="E15" s="104"/>
      <c r="F15" s="104"/>
      <c r="G15" s="104"/>
      <c r="H15" s="104"/>
      <c r="I15" s="104"/>
      <c r="J15" s="104">
        <v>150</v>
      </c>
      <c r="K15" s="104">
        <v>4.05</v>
      </c>
      <c r="L15" s="104">
        <v>145.94999999999999</v>
      </c>
      <c r="M15" s="104"/>
      <c r="N15" s="77" t="s">
        <v>273</v>
      </c>
      <c r="O15" s="4">
        <f t="shared" si="0"/>
        <v>1776.8</v>
      </c>
      <c r="P15" s="74"/>
    </row>
    <row r="16" spans="1:16" ht="23.25">
      <c r="A16" s="128">
        <v>42777</v>
      </c>
      <c r="B16" s="117" t="s">
        <v>275</v>
      </c>
      <c r="C16" s="104">
        <v>405</v>
      </c>
      <c r="D16" s="104"/>
      <c r="E16" s="104"/>
      <c r="F16" s="104"/>
      <c r="G16" s="104"/>
      <c r="H16" s="104"/>
      <c r="I16" s="104"/>
      <c r="J16" s="99">
        <v>405</v>
      </c>
      <c r="K16" s="104">
        <v>10.94</v>
      </c>
      <c r="L16" s="104">
        <v>394.06</v>
      </c>
      <c r="M16" s="104"/>
      <c r="N16" s="77" t="s">
        <v>274</v>
      </c>
      <c r="O16" s="4">
        <f t="shared" si="0"/>
        <v>2170.86</v>
      </c>
      <c r="P16" s="74"/>
    </row>
    <row r="17" spans="1:16" ht="23.25">
      <c r="A17" s="128">
        <v>42777</v>
      </c>
      <c r="B17" s="117" t="s">
        <v>276</v>
      </c>
      <c r="C17" s="104">
        <v>150</v>
      </c>
      <c r="D17" s="104"/>
      <c r="E17" s="104"/>
      <c r="F17" s="104"/>
      <c r="G17" s="104"/>
      <c r="H17" s="104"/>
      <c r="I17" s="104"/>
      <c r="J17" s="104">
        <v>150</v>
      </c>
      <c r="K17" s="104">
        <v>5.4</v>
      </c>
      <c r="L17" s="104">
        <v>144.6</v>
      </c>
      <c r="M17" s="104"/>
      <c r="O17" s="4">
        <f t="shared" si="0"/>
        <v>2315.46</v>
      </c>
      <c r="P17" s="74"/>
    </row>
    <row r="18" spans="1:16" ht="23.25">
      <c r="A18" s="128">
        <v>42777</v>
      </c>
      <c r="B18" s="117" t="s">
        <v>278</v>
      </c>
      <c r="C18" s="104">
        <v>405</v>
      </c>
      <c r="D18" s="104"/>
      <c r="E18" s="104"/>
      <c r="F18" s="104"/>
      <c r="G18" s="104"/>
      <c r="H18" s="104"/>
      <c r="I18" s="104"/>
      <c r="J18" s="99">
        <v>405</v>
      </c>
      <c r="K18" s="104">
        <v>14.33</v>
      </c>
      <c r="L18" s="104">
        <v>390.67</v>
      </c>
      <c r="M18" s="104"/>
      <c r="N18" s="77" t="s">
        <v>277</v>
      </c>
      <c r="O18" s="4">
        <f t="shared" si="0"/>
        <v>2706.13</v>
      </c>
      <c r="P18" s="74"/>
    </row>
    <row r="19" spans="1:16" ht="23.25">
      <c r="A19" s="128"/>
      <c r="B19" s="112" t="s">
        <v>279</v>
      </c>
      <c r="C19" s="16">
        <v>-35.270000000000003</v>
      </c>
      <c r="D19" s="104"/>
      <c r="E19" s="104"/>
      <c r="F19" s="104"/>
      <c r="G19" s="104"/>
      <c r="H19" s="104"/>
      <c r="I19" s="104"/>
      <c r="J19" s="16">
        <v>-35.270000000000003</v>
      </c>
      <c r="K19" s="104"/>
      <c r="L19" s="16">
        <v>-35.270000000000003</v>
      </c>
      <c r="M19" s="104"/>
      <c r="O19" s="16">
        <f t="shared" si="0"/>
        <v>2670.86</v>
      </c>
      <c r="P19" s="74"/>
    </row>
    <row r="20" spans="1:16" ht="23.25">
      <c r="A20" s="128">
        <v>42777</v>
      </c>
      <c r="B20" s="61" t="s">
        <v>281</v>
      </c>
      <c r="C20" s="104"/>
      <c r="D20" s="104"/>
      <c r="E20" s="104"/>
      <c r="F20" s="104"/>
      <c r="G20" s="104"/>
      <c r="H20" s="104"/>
      <c r="I20" s="104">
        <v>2</v>
      </c>
      <c r="J20" s="99">
        <v>2</v>
      </c>
      <c r="K20" s="104">
        <v>0.05</v>
      </c>
      <c r="L20" s="104">
        <v>1.95</v>
      </c>
      <c r="M20" s="104"/>
      <c r="N20" s="77" t="s">
        <v>280</v>
      </c>
      <c r="O20" s="4">
        <f t="shared" si="0"/>
        <v>2672.81</v>
      </c>
      <c r="P20" s="74"/>
    </row>
    <row r="21" spans="1:16" ht="23.25">
      <c r="A21" s="128">
        <v>42777</v>
      </c>
      <c r="B21" s="117" t="s">
        <v>285</v>
      </c>
      <c r="C21" s="104">
        <v>405</v>
      </c>
      <c r="D21" s="104"/>
      <c r="E21" s="104"/>
      <c r="F21" s="104"/>
      <c r="G21" s="104"/>
      <c r="H21" s="104"/>
      <c r="I21" s="104"/>
      <c r="J21" s="104">
        <v>405</v>
      </c>
      <c r="K21" s="104">
        <v>14.33</v>
      </c>
      <c r="L21" s="104">
        <v>390.67</v>
      </c>
      <c r="M21" s="104"/>
      <c r="N21" s="77" t="s">
        <v>284</v>
      </c>
      <c r="O21" s="4">
        <f t="shared" si="0"/>
        <v>3063.48</v>
      </c>
      <c r="P21" s="74"/>
    </row>
    <row r="22" spans="1:16" ht="23.25">
      <c r="A22" s="128"/>
      <c r="B22" s="112" t="s">
        <v>279</v>
      </c>
      <c r="C22" s="16">
        <v>-390.67</v>
      </c>
      <c r="D22" s="16"/>
      <c r="E22" s="16"/>
      <c r="F22" s="16"/>
      <c r="G22" s="16"/>
      <c r="H22" s="16"/>
      <c r="I22" s="16"/>
      <c r="J22" s="16">
        <v>-390.67</v>
      </c>
      <c r="K22" s="16"/>
      <c r="L22" s="16">
        <v>-390.67</v>
      </c>
      <c r="M22" s="16"/>
      <c r="N22" s="136"/>
      <c r="O22" s="16">
        <f t="shared" si="0"/>
        <v>2672.81</v>
      </c>
      <c r="P22" s="74"/>
    </row>
    <row r="23" spans="1:16" ht="23.25">
      <c r="A23" s="128">
        <v>42781</v>
      </c>
      <c r="B23" s="117" t="s">
        <v>287</v>
      </c>
      <c r="C23" s="104">
        <v>405</v>
      </c>
      <c r="D23" s="104"/>
      <c r="E23" s="104"/>
      <c r="F23" s="104"/>
      <c r="G23" s="104"/>
      <c r="H23" s="104"/>
      <c r="I23" s="104"/>
      <c r="J23" s="104">
        <v>405</v>
      </c>
      <c r="K23" s="104">
        <v>10.94</v>
      </c>
      <c r="L23" s="104">
        <v>394.06</v>
      </c>
      <c r="M23" s="104"/>
      <c r="N23" s="77" t="s">
        <v>286</v>
      </c>
      <c r="O23" s="4">
        <f t="shared" si="0"/>
        <v>3066.87</v>
      </c>
      <c r="P23" s="74"/>
    </row>
    <row r="24" spans="1:16" ht="23.25">
      <c r="A24" s="128">
        <v>42781</v>
      </c>
      <c r="B24" s="117" t="s">
        <v>289</v>
      </c>
      <c r="C24" s="104">
        <v>405</v>
      </c>
      <c r="D24" s="104"/>
      <c r="E24" s="104"/>
      <c r="F24" s="104"/>
      <c r="G24" s="104"/>
      <c r="H24" s="104"/>
      <c r="I24" s="104"/>
      <c r="J24" s="104">
        <v>405</v>
      </c>
      <c r="K24" s="104">
        <v>10.94</v>
      </c>
      <c r="L24" s="104">
        <v>394.06</v>
      </c>
      <c r="M24" s="104"/>
      <c r="N24" s="77" t="s">
        <v>288</v>
      </c>
      <c r="O24" s="4">
        <f t="shared" si="0"/>
        <v>3460.93</v>
      </c>
      <c r="P24" s="74"/>
    </row>
    <row r="25" spans="1:16" ht="23.25">
      <c r="A25" s="128">
        <v>42784</v>
      </c>
      <c r="B25" s="61" t="s">
        <v>295</v>
      </c>
      <c r="C25" s="104">
        <v>405</v>
      </c>
      <c r="D25" s="104"/>
      <c r="E25" s="104"/>
      <c r="F25" s="104"/>
      <c r="G25" s="104"/>
      <c r="H25" s="104"/>
      <c r="I25" s="104"/>
      <c r="J25" s="104">
        <v>405</v>
      </c>
      <c r="K25" s="104">
        <v>10.94</v>
      </c>
      <c r="L25" s="104">
        <v>394.06</v>
      </c>
      <c r="M25" s="104"/>
      <c r="N25" s="77" t="s">
        <v>292</v>
      </c>
      <c r="O25" s="4">
        <f t="shared" ref="O25:O33" si="1">O24+L25</f>
        <v>3854.99</v>
      </c>
      <c r="P25" s="74"/>
    </row>
    <row r="26" spans="1:16" ht="23.25">
      <c r="A26" s="128">
        <v>42784</v>
      </c>
      <c r="B26" s="117" t="s">
        <v>294</v>
      </c>
      <c r="C26" s="104">
        <v>285</v>
      </c>
      <c r="D26" s="104"/>
      <c r="E26" s="104"/>
      <c r="F26" s="104"/>
      <c r="G26" s="104"/>
      <c r="H26" s="104"/>
      <c r="I26" s="104"/>
      <c r="J26" s="104">
        <v>285</v>
      </c>
      <c r="K26" s="104">
        <v>7.7</v>
      </c>
      <c r="L26" s="104">
        <v>277.3</v>
      </c>
      <c r="M26" s="104"/>
      <c r="N26" s="77" t="s">
        <v>293</v>
      </c>
      <c r="O26" s="4">
        <f t="shared" si="1"/>
        <v>4132.29</v>
      </c>
      <c r="P26" s="74"/>
    </row>
    <row r="27" spans="1:16" ht="23.25">
      <c r="A27" s="128">
        <v>42787</v>
      </c>
      <c r="B27" s="117" t="s">
        <v>223</v>
      </c>
      <c r="C27" s="104">
        <v>150</v>
      </c>
      <c r="D27" s="104"/>
      <c r="E27" s="104"/>
      <c r="F27" s="104"/>
      <c r="G27" s="104"/>
      <c r="H27" s="104"/>
      <c r="I27" s="104"/>
      <c r="J27" s="99">
        <v>150</v>
      </c>
      <c r="K27" s="104">
        <v>4.05</v>
      </c>
      <c r="L27" s="104">
        <v>145.94999999999999</v>
      </c>
      <c r="M27" s="104"/>
      <c r="N27" s="77" t="s">
        <v>296</v>
      </c>
      <c r="O27" s="4">
        <f t="shared" si="1"/>
        <v>4278.24</v>
      </c>
      <c r="P27" s="74"/>
    </row>
    <row r="28" spans="1:16" ht="23.25">
      <c r="A28" s="128">
        <v>42788</v>
      </c>
      <c r="B28" s="117" t="s">
        <v>298</v>
      </c>
      <c r="C28" s="99">
        <v>1440</v>
      </c>
      <c r="D28" s="104"/>
      <c r="E28" s="104"/>
      <c r="F28" s="104"/>
      <c r="G28" s="104"/>
      <c r="H28" s="104"/>
      <c r="I28" s="104"/>
      <c r="J28" s="99">
        <v>1440</v>
      </c>
      <c r="K28" s="104">
        <v>38.880000000000003</v>
      </c>
      <c r="L28" s="104">
        <v>1401.12</v>
      </c>
      <c r="M28" s="104"/>
      <c r="N28" s="77" t="s">
        <v>297</v>
      </c>
      <c r="O28" s="4">
        <f t="shared" si="1"/>
        <v>5679.36</v>
      </c>
      <c r="P28" s="74"/>
    </row>
    <row r="29" spans="1:16" ht="23.25">
      <c r="A29" s="128">
        <v>42789</v>
      </c>
      <c r="B29" s="117" t="s">
        <v>182</v>
      </c>
      <c r="C29" s="104">
        <v>405</v>
      </c>
      <c r="D29" s="104"/>
      <c r="E29" s="104"/>
      <c r="F29" s="104"/>
      <c r="G29" s="104"/>
      <c r="H29" s="104"/>
      <c r="I29" s="104"/>
      <c r="J29" s="99">
        <v>405</v>
      </c>
      <c r="K29" s="104">
        <v>10.94</v>
      </c>
      <c r="L29" s="104">
        <v>394.06</v>
      </c>
      <c r="M29" s="104"/>
      <c r="N29" s="77" t="s">
        <v>183</v>
      </c>
      <c r="O29" s="4">
        <f t="shared" si="1"/>
        <v>6073.42</v>
      </c>
      <c r="P29" s="74"/>
    </row>
    <row r="30" spans="1:16" ht="23.25">
      <c r="A30" s="128">
        <v>42790</v>
      </c>
      <c r="B30" s="117" t="s">
        <v>300</v>
      </c>
      <c r="C30" s="104">
        <v>1453.5</v>
      </c>
      <c r="D30" s="104"/>
      <c r="E30" s="104"/>
      <c r="F30" s="104"/>
      <c r="G30" s="104"/>
      <c r="H30" s="104"/>
      <c r="I30" s="104"/>
      <c r="J30" s="104">
        <v>1453.5</v>
      </c>
      <c r="K30" s="104">
        <v>39.24</v>
      </c>
      <c r="L30" s="104">
        <v>1414.26</v>
      </c>
      <c r="M30" s="104"/>
      <c r="N30" s="77" t="s">
        <v>299</v>
      </c>
      <c r="O30" s="4">
        <f t="shared" si="1"/>
        <v>7487.68</v>
      </c>
      <c r="P30" s="74"/>
    </row>
    <row r="31" spans="1:16" ht="23.25">
      <c r="A31" s="128">
        <v>42791</v>
      </c>
      <c r="B31" s="61" t="s">
        <v>302</v>
      </c>
      <c r="C31" s="104">
        <v>405</v>
      </c>
      <c r="D31" s="104"/>
      <c r="E31" s="104"/>
      <c r="F31" s="104"/>
      <c r="G31" s="104"/>
      <c r="H31" s="104"/>
      <c r="I31" s="104"/>
      <c r="J31" s="104">
        <v>405</v>
      </c>
      <c r="K31" s="104">
        <v>10.94</v>
      </c>
      <c r="L31" s="104">
        <v>394.06</v>
      </c>
      <c r="M31" s="104"/>
      <c r="N31" s="77" t="s">
        <v>301</v>
      </c>
      <c r="O31" s="4">
        <f t="shared" si="1"/>
        <v>7881.74</v>
      </c>
      <c r="P31" s="74"/>
    </row>
    <row r="32" spans="1:16" ht="31.5">
      <c r="A32" s="128">
        <v>42791</v>
      </c>
      <c r="B32" s="117" t="s">
        <v>304</v>
      </c>
      <c r="C32" s="104">
        <v>285</v>
      </c>
      <c r="D32" s="104"/>
      <c r="E32" s="104"/>
      <c r="F32" s="104"/>
      <c r="G32" s="104"/>
      <c r="H32" s="104"/>
      <c r="I32" s="104"/>
      <c r="J32" s="104">
        <v>285</v>
      </c>
      <c r="K32" s="104">
        <v>7.7</v>
      </c>
      <c r="L32" s="104">
        <v>277.3</v>
      </c>
      <c r="M32" s="104"/>
      <c r="N32" s="77" t="s">
        <v>303</v>
      </c>
      <c r="O32" s="4">
        <f t="shared" si="1"/>
        <v>8159.04</v>
      </c>
      <c r="P32" s="74"/>
    </row>
    <row r="33" spans="1:16" ht="23.25">
      <c r="A33" s="128">
        <v>42791</v>
      </c>
      <c r="B33" s="61" t="s">
        <v>305</v>
      </c>
      <c r="C33" s="104">
        <v>405</v>
      </c>
      <c r="D33" s="104"/>
      <c r="E33" s="104"/>
      <c r="F33" s="104"/>
      <c r="G33" s="104"/>
      <c r="H33" s="104"/>
      <c r="I33" s="104"/>
      <c r="J33" s="104">
        <v>405</v>
      </c>
      <c r="K33" s="104">
        <v>10.94</v>
      </c>
      <c r="L33" s="104">
        <v>394.06</v>
      </c>
      <c r="M33" s="104"/>
      <c r="N33" s="77" t="s">
        <v>250</v>
      </c>
      <c r="O33" s="4">
        <f t="shared" si="1"/>
        <v>8553.1</v>
      </c>
      <c r="P33" s="74"/>
    </row>
    <row r="34" spans="1:16" ht="23.25">
      <c r="A34" s="128">
        <v>42793</v>
      </c>
      <c r="B34" s="117" t="s">
        <v>307</v>
      </c>
      <c r="C34" s="99">
        <v>765</v>
      </c>
      <c r="D34" s="104"/>
      <c r="E34" s="104"/>
      <c r="F34" s="104"/>
      <c r="G34" s="104"/>
      <c r="H34" s="104"/>
      <c r="I34" s="104"/>
      <c r="J34" s="99">
        <v>765</v>
      </c>
      <c r="K34" s="104">
        <v>20.66</v>
      </c>
      <c r="L34" s="104">
        <v>744.34</v>
      </c>
      <c r="M34" s="104"/>
      <c r="N34" s="77" t="s">
        <v>306</v>
      </c>
      <c r="O34" s="4">
        <f>O33+L34</f>
        <v>9297.44</v>
      </c>
      <c r="P34" s="74"/>
    </row>
    <row r="35" spans="1:16" ht="23.25">
      <c r="A35" s="128">
        <v>42794</v>
      </c>
      <c r="B35" s="117" t="s">
        <v>131</v>
      </c>
      <c r="C35" s="99">
        <v>150</v>
      </c>
      <c r="D35" s="104"/>
      <c r="E35" s="104"/>
      <c r="F35" s="104"/>
      <c r="G35" s="104"/>
      <c r="H35" s="104"/>
      <c r="I35" s="104"/>
      <c r="J35" s="99">
        <v>150</v>
      </c>
      <c r="K35" s="104">
        <v>4.05</v>
      </c>
      <c r="L35" s="104">
        <v>145.94999999999999</v>
      </c>
      <c r="M35" s="104"/>
      <c r="N35" s="77" t="s">
        <v>152</v>
      </c>
      <c r="O35" s="4">
        <f>O34+L35</f>
        <v>9443.39</v>
      </c>
      <c r="P35" s="74"/>
    </row>
    <row r="36" spans="1:16" ht="23.25">
      <c r="A36" s="128">
        <v>42794</v>
      </c>
      <c r="B36" s="61" t="s">
        <v>254</v>
      </c>
      <c r="C36" s="99">
        <v>150</v>
      </c>
      <c r="D36" s="104"/>
      <c r="E36" s="104"/>
      <c r="F36" s="104"/>
      <c r="G36" s="104"/>
      <c r="H36" s="104"/>
      <c r="I36" s="104"/>
      <c r="J36" s="99">
        <v>150</v>
      </c>
      <c r="K36" s="104">
        <v>4.05</v>
      </c>
      <c r="L36" s="104">
        <v>145.94999999999999</v>
      </c>
      <c r="M36" s="104"/>
      <c r="N36" s="77" t="s">
        <v>166</v>
      </c>
      <c r="O36" s="4">
        <f>O35+L36</f>
        <v>9589.34</v>
      </c>
      <c r="P36" s="74"/>
    </row>
    <row r="37" spans="1:16" ht="23.25">
      <c r="A37" s="128">
        <v>42794</v>
      </c>
      <c r="B37" s="117" t="s">
        <v>308</v>
      </c>
      <c r="C37" s="99">
        <v>150</v>
      </c>
      <c r="D37" s="104"/>
      <c r="E37" s="104"/>
      <c r="F37" s="104"/>
      <c r="G37" s="104"/>
      <c r="H37" s="104"/>
      <c r="I37" s="104"/>
      <c r="J37" s="99">
        <v>150</v>
      </c>
      <c r="K37" s="104">
        <v>4.05</v>
      </c>
      <c r="L37" s="104">
        <v>145.94999999999999</v>
      </c>
      <c r="M37" s="104"/>
      <c r="N37" s="77" t="s">
        <v>309</v>
      </c>
      <c r="O37" s="4">
        <f>O36+L37</f>
        <v>9735.2900000000009</v>
      </c>
      <c r="P37" s="74"/>
    </row>
    <row r="38" spans="1:16" ht="23.25">
      <c r="L38" s="104"/>
    </row>
    <row r="39" spans="1:16" ht="23.25">
      <c r="A39" s="128"/>
      <c r="B39" s="61"/>
      <c r="C39" s="99"/>
      <c r="D39" s="104"/>
      <c r="E39" s="104"/>
      <c r="F39" s="104"/>
      <c r="G39" s="104"/>
      <c r="H39" s="104"/>
      <c r="I39" s="104"/>
      <c r="J39" s="99"/>
      <c r="K39" s="104"/>
      <c r="L39" s="104"/>
      <c r="M39" s="104"/>
      <c r="N39" s="77"/>
      <c r="O39" s="4"/>
      <c r="P39" s="74"/>
    </row>
    <row r="40" spans="1:16" ht="23.25">
      <c r="A40" s="128"/>
      <c r="B40" s="61"/>
      <c r="C40" s="104"/>
      <c r="D40" s="104"/>
      <c r="E40" s="104"/>
      <c r="F40" s="104"/>
      <c r="G40" s="104"/>
      <c r="H40" s="104"/>
      <c r="I40" s="104"/>
      <c r="J40" s="99"/>
      <c r="K40" s="104"/>
      <c r="L40" s="104"/>
      <c r="M40" s="104"/>
      <c r="O40" s="4"/>
      <c r="P40" s="74"/>
    </row>
    <row r="41" spans="1:16" ht="24" thickBot="1">
      <c r="A41" s="138" t="s">
        <v>291</v>
      </c>
      <c r="B41" s="87"/>
      <c r="C41" s="122"/>
      <c r="D41" s="88"/>
      <c r="E41" s="88" t="e">
        <f>SUM(#REF!)</f>
        <v>#REF!</v>
      </c>
      <c r="F41" s="88">
        <f>SUM(F4:F4)</f>
        <v>0</v>
      </c>
      <c r="G41" s="88"/>
      <c r="H41" s="88"/>
      <c r="I41" s="88"/>
      <c r="J41" s="122">
        <f>SUM(J4:J37) -J13</f>
        <v>11202.31</v>
      </c>
      <c r="K41" s="140">
        <f>SUM(K4:K37)</f>
        <v>341.35</v>
      </c>
      <c r="L41" s="122">
        <f>SUM(L4:L37)-L13</f>
        <v>10860.96</v>
      </c>
      <c r="M41" s="139"/>
      <c r="N41" s="122"/>
      <c r="O41" s="122"/>
      <c r="P41" s="74"/>
    </row>
    <row r="42" spans="1:16" ht="24" thickTop="1">
      <c r="A42" s="128"/>
      <c r="B42" s="78"/>
      <c r="C42" s="106"/>
      <c r="D42" s="66"/>
      <c r="E42" s="66"/>
      <c r="F42" s="66"/>
      <c r="G42" s="66"/>
      <c r="H42" s="66"/>
      <c r="I42" s="66"/>
      <c r="J42" s="66"/>
      <c r="K42" s="66"/>
      <c r="L42" s="66"/>
      <c r="M42" s="68"/>
      <c r="N42" s="69"/>
      <c r="O42" s="66"/>
      <c r="P42" s="74"/>
    </row>
    <row r="43" spans="1:16" ht="24" thickBot="1">
      <c r="A43" s="128"/>
      <c r="B43" s="78"/>
      <c r="C43" s="106"/>
      <c r="D43" s="66"/>
      <c r="E43" s="66"/>
      <c r="F43" s="66"/>
      <c r="G43" s="66"/>
      <c r="H43" s="66"/>
      <c r="I43" s="66"/>
      <c r="J43" s="66"/>
      <c r="K43" s="66" t="s">
        <v>310</v>
      </c>
      <c r="L43" s="122">
        <f>L22+L19+L12+L10+L6</f>
        <v>-1054.53</v>
      </c>
      <c r="M43" s="68"/>
      <c r="N43" s="69"/>
      <c r="O43" s="66"/>
      <c r="P43" s="74"/>
    </row>
    <row r="44" spans="1:16" ht="28.5" thickTop="1">
      <c r="A44" s="128"/>
      <c r="B44" s="100"/>
      <c r="C44" s="106"/>
      <c r="D44" s="66"/>
      <c r="E44" s="66"/>
      <c r="F44" s="66"/>
      <c r="G44" s="66"/>
      <c r="H44" s="66"/>
      <c r="I44" s="66"/>
      <c r="J44" s="67"/>
      <c r="K44" s="66"/>
      <c r="L44" s="66"/>
      <c r="M44" s="68"/>
      <c r="N44" s="72"/>
      <c r="O44" s="66"/>
      <c r="P44" s="74"/>
    </row>
    <row r="45" spans="1:16" ht="23.25">
      <c r="A45" s="128"/>
      <c r="B45" s="82"/>
      <c r="C45" s="106"/>
      <c r="D45" s="66"/>
      <c r="E45" s="66"/>
      <c r="F45" s="66"/>
      <c r="G45" s="66"/>
      <c r="H45" s="66"/>
      <c r="I45" s="66"/>
      <c r="J45" s="67"/>
      <c r="K45" s="66"/>
      <c r="L45" s="66"/>
      <c r="M45" s="68"/>
      <c r="N45" s="72"/>
      <c r="O45" s="66"/>
      <c r="P45" s="74"/>
    </row>
    <row r="46" spans="1:16" ht="23.25">
      <c r="A46" s="128"/>
      <c r="B46" s="82"/>
      <c r="C46" s="106"/>
      <c r="D46" s="66"/>
      <c r="E46" s="66"/>
      <c r="F46" s="66"/>
      <c r="G46" s="66"/>
      <c r="H46" s="66"/>
      <c r="I46" s="66"/>
      <c r="J46" s="67"/>
      <c r="K46" s="66"/>
      <c r="L46" s="66"/>
      <c r="M46" s="68"/>
      <c r="N46" s="72"/>
      <c r="O46" s="66"/>
      <c r="P46" s="74"/>
    </row>
    <row r="47" spans="1:16" ht="23.25">
      <c r="A47" s="128"/>
      <c r="B47" s="82"/>
      <c r="C47" s="106"/>
      <c r="D47" s="66"/>
      <c r="E47" s="66"/>
      <c r="F47" s="66"/>
      <c r="G47" s="66"/>
      <c r="H47" s="66"/>
      <c r="I47" s="66"/>
      <c r="J47" s="67"/>
      <c r="K47" s="66"/>
      <c r="L47" s="66"/>
      <c r="M47" s="68"/>
      <c r="N47" s="72"/>
      <c r="O47" s="66"/>
      <c r="P47" s="74"/>
    </row>
    <row r="48" spans="1:16" ht="23.25">
      <c r="A48" s="128"/>
      <c r="B48" s="82"/>
      <c r="C48" s="106"/>
      <c r="D48" s="66"/>
      <c r="E48" s="66"/>
      <c r="F48" s="66"/>
      <c r="G48" s="66"/>
      <c r="H48" s="66"/>
      <c r="I48" s="66"/>
      <c r="J48" s="67"/>
      <c r="K48" s="66"/>
      <c r="L48" s="66"/>
      <c r="M48" s="68"/>
      <c r="N48" s="72"/>
      <c r="O48" s="66"/>
      <c r="P48" s="74"/>
    </row>
    <row r="49" spans="1:16" ht="23.25">
      <c r="A49" s="128"/>
      <c r="B49" s="82"/>
      <c r="C49" s="106"/>
      <c r="D49" s="66"/>
      <c r="E49" s="66"/>
      <c r="F49" s="66"/>
      <c r="G49" s="66"/>
      <c r="H49" s="66"/>
      <c r="I49" s="66"/>
      <c r="J49" s="67"/>
      <c r="K49" s="66"/>
      <c r="L49" s="66"/>
      <c r="M49" s="68"/>
      <c r="N49" s="72"/>
      <c r="O49" s="66"/>
      <c r="P49" s="74"/>
    </row>
    <row r="50" spans="1:16">
      <c r="P50" s="74"/>
    </row>
    <row r="51" spans="1:16" ht="23.25">
      <c r="P51" s="50"/>
    </row>
    <row r="52" spans="1:16" ht="23.25">
      <c r="P52" s="50"/>
    </row>
    <row r="53" spans="1:16" ht="23.25">
      <c r="P53" s="50"/>
    </row>
    <row r="54" spans="1:16" ht="23.25">
      <c r="P54" s="50"/>
    </row>
    <row r="55" spans="1:16" ht="23.25">
      <c r="P55" s="50"/>
    </row>
    <row r="56" spans="1:16" ht="23.25">
      <c r="P56" s="50"/>
    </row>
    <row r="57" spans="1:16" ht="23.25">
      <c r="P57" s="50"/>
    </row>
    <row r="58" spans="1:16" ht="23.25">
      <c r="P58" s="50"/>
    </row>
    <row r="59" spans="1:16" ht="23.25">
      <c r="P59" s="50"/>
    </row>
    <row r="60" spans="1:16" ht="23.25">
      <c r="P60" s="50"/>
    </row>
    <row r="61" spans="1:16" s="97" customFormat="1" ht="22.5" customHeight="1">
      <c r="A61" s="130"/>
      <c r="B61"/>
      <c r="C61" s="123"/>
      <c r="D61"/>
      <c r="E61"/>
      <c r="F61"/>
      <c r="G61"/>
      <c r="H61"/>
      <c r="I61"/>
      <c r="J61"/>
      <c r="K61"/>
      <c r="L61"/>
      <c r="M61"/>
      <c r="N61"/>
      <c r="O61"/>
      <c r="P61" s="89"/>
    </row>
    <row r="62" spans="1:16" s="70" customFormat="1" ht="23.25">
      <c r="A62" s="130"/>
      <c r="B62"/>
      <c r="C62" s="123"/>
      <c r="D62"/>
      <c r="E62"/>
      <c r="F62"/>
      <c r="G62"/>
      <c r="H62"/>
      <c r="I62"/>
      <c r="J62"/>
      <c r="K62"/>
      <c r="L62"/>
      <c r="M62"/>
      <c r="N62"/>
      <c r="O62"/>
      <c r="P62" s="68"/>
    </row>
    <row r="63" spans="1:16" s="70" customFormat="1" ht="23.25">
      <c r="A63" s="130"/>
      <c r="B63"/>
      <c r="C63" s="123"/>
      <c r="D63"/>
      <c r="E63"/>
      <c r="F63"/>
      <c r="G63"/>
      <c r="H63"/>
      <c r="I63"/>
      <c r="J63"/>
      <c r="K63"/>
      <c r="L63"/>
      <c r="M63"/>
      <c r="N63"/>
      <c r="O63"/>
      <c r="P63" s="68"/>
    </row>
    <row r="64" spans="1:16" s="70" customFormat="1" ht="23.25">
      <c r="A64" s="130"/>
      <c r="B64"/>
      <c r="C64" s="123"/>
      <c r="D64"/>
      <c r="E64"/>
      <c r="F64"/>
      <c r="G64"/>
      <c r="H64"/>
      <c r="I64"/>
      <c r="J64"/>
      <c r="K64"/>
      <c r="L64"/>
      <c r="M64"/>
      <c r="N64"/>
      <c r="O64"/>
      <c r="P64" s="68"/>
    </row>
    <row r="65" spans="1:16" s="70" customFormat="1" ht="23.25">
      <c r="A65" s="130"/>
      <c r="B65"/>
      <c r="C65" s="123"/>
      <c r="D65"/>
      <c r="E65"/>
      <c r="F65"/>
      <c r="G65"/>
      <c r="H65"/>
      <c r="I65"/>
      <c r="J65"/>
      <c r="K65"/>
      <c r="L65"/>
      <c r="M65"/>
      <c r="N65"/>
      <c r="O65"/>
      <c r="P65" s="68"/>
    </row>
    <row r="66" spans="1:16" s="70" customFormat="1" ht="23.25">
      <c r="A66" s="130"/>
      <c r="B66"/>
      <c r="C66" s="123"/>
      <c r="D66"/>
      <c r="E66"/>
      <c r="F66"/>
      <c r="G66"/>
      <c r="H66"/>
      <c r="I66"/>
      <c r="J66"/>
      <c r="K66"/>
      <c r="L66"/>
      <c r="M66"/>
      <c r="N66"/>
      <c r="O66"/>
      <c r="P66" s="68"/>
    </row>
    <row r="67" spans="1:16" s="70" customFormat="1" ht="23.25">
      <c r="A67" s="130"/>
      <c r="B67"/>
      <c r="C67" s="123"/>
      <c r="D67"/>
      <c r="E67"/>
      <c r="F67"/>
      <c r="G67"/>
      <c r="H67"/>
      <c r="I67"/>
      <c r="J67"/>
      <c r="K67"/>
      <c r="L67"/>
      <c r="M67"/>
      <c r="N67"/>
      <c r="O67"/>
      <c r="P67" s="68"/>
    </row>
    <row r="68" spans="1:16" s="70" customFormat="1" ht="23.25">
      <c r="A68" s="130"/>
      <c r="B68"/>
      <c r="C68" s="123"/>
      <c r="D68"/>
      <c r="E68"/>
      <c r="F68"/>
      <c r="G68"/>
      <c r="H68"/>
      <c r="I68"/>
      <c r="J68"/>
      <c r="K68"/>
      <c r="L68"/>
      <c r="M68"/>
      <c r="N68"/>
      <c r="O68"/>
      <c r="P68" s="68"/>
    </row>
  </sheetData>
  <customSheetViews>
    <customSheetView guid="{DD41D0B5-6320-4E50-909F-3C946F1CC831}" scale="70" hiddenColumns="1" topLeftCell="A19">
      <selection activeCell="C6" activeCellId="9" sqref="B6 B10 B12 B19 B22 C22 C19 C12 C10 C6"/>
      <pageMargins left="0.7" right="0.7" top="0.75" bottom="0.75" header="0.3" footer="0.3"/>
      <pageSetup orientation="portrait" r:id="rId1"/>
    </customSheetView>
  </customSheetViews>
  <hyperlinks>
    <hyperlink ref="N5" r:id="rId2"/>
  </hyperlinks>
  <pageMargins left="0.7" right="0.7" top="0.75" bottom="0.75" header="0.3" footer="0.3"/>
  <pageSetup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topLeftCell="A25" zoomScale="78" zoomScaleNormal="78" workbookViewId="0">
      <selection activeCell="G36" sqref="G36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5.875" hidden="1" customWidth="1"/>
    <col min="5" max="5" width="15.875" hidden="1" customWidth="1"/>
    <col min="6" max="6" width="24.375" hidden="1" customWidth="1"/>
    <col min="7" max="7" width="15" customWidth="1"/>
    <col min="8" max="8" width="15" hidden="1" customWidth="1"/>
    <col min="9" max="9" width="20.375" customWidth="1"/>
    <col min="10" max="10" width="18" customWidth="1"/>
    <col min="11" max="11" width="15" customWidth="1"/>
    <col min="12" max="12" width="17.75" customWidth="1"/>
    <col min="13" max="13" width="8.25" hidden="1" customWidth="1"/>
    <col min="14" max="14" width="34.375" customWidth="1"/>
    <col min="15" max="15" width="23.375" customWidth="1"/>
    <col min="16" max="16" width="16.5" customWidth="1"/>
    <col min="18" max="18" width="22.125" bestFit="1" customWidth="1"/>
    <col min="19" max="20" width="12.25" bestFit="1" customWidth="1"/>
    <col min="21" max="21" width="9" customWidth="1"/>
  </cols>
  <sheetData>
    <row r="2" spans="1:20" ht="26.25">
      <c r="A2" s="127"/>
      <c r="B2" s="85">
        <v>42795</v>
      </c>
      <c r="C2" s="104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20" ht="23.25">
      <c r="A3" s="127" t="s">
        <v>3</v>
      </c>
      <c r="B3" s="79" t="s">
        <v>4</v>
      </c>
      <c r="C3" s="102" t="s">
        <v>44</v>
      </c>
      <c r="D3" s="51" t="s">
        <v>124</v>
      </c>
      <c r="E3" s="51" t="s">
        <v>46</v>
      </c>
      <c r="F3" s="51" t="s">
        <v>221</v>
      </c>
      <c r="G3" s="51" t="s">
        <v>103</v>
      </c>
      <c r="H3" s="62" t="s">
        <v>135</v>
      </c>
      <c r="I3" s="126" t="s">
        <v>282</v>
      </c>
      <c r="J3" s="51" t="s">
        <v>5</v>
      </c>
      <c r="K3" s="51" t="s">
        <v>6</v>
      </c>
      <c r="L3" s="51" t="s">
        <v>7</v>
      </c>
      <c r="M3" s="51" t="s">
        <v>8</v>
      </c>
      <c r="N3" s="50" t="s">
        <v>9</v>
      </c>
      <c r="O3" s="50" t="s">
        <v>10</v>
      </c>
      <c r="P3" s="50"/>
    </row>
    <row r="4" spans="1:20" ht="23.25">
      <c r="O4" s="4">
        <v>9735.2900000000009</v>
      </c>
      <c r="P4" s="104"/>
      <c r="R4" t="s">
        <v>320</v>
      </c>
      <c r="S4" s="154" t="e">
        <f>R4*0.027</f>
        <v>#VALUE!</v>
      </c>
      <c r="T4" s="154" t="e">
        <f>R4-S4</f>
        <v>#VALUE!</v>
      </c>
    </row>
    <row r="5" spans="1:20" ht="23.25">
      <c r="A5" s="129">
        <v>42796</v>
      </c>
      <c r="B5" s="117" t="s">
        <v>313</v>
      </c>
      <c r="C5" s="102">
        <v>360</v>
      </c>
      <c r="D5" s="102"/>
      <c r="E5" s="102"/>
      <c r="F5" s="102"/>
      <c r="G5" s="102"/>
      <c r="H5" s="102"/>
      <c r="I5" s="103"/>
      <c r="J5" s="155">
        <v>360</v>
      </c>
      <c r="K5" s="154">
        <f>J5*0.027</f>
        <v>9.7200000000000006</v>
      </c>
      <c r="L5" s="154">
        <f>J5-K5</f>
        <v>350.28</v>
      </c>
      <c r="M5" s="102"/>
      <c r="N5" s="77" t="s">
        <v>312</v>
      </c>
      <c r="O5" s="154">
        <f t="shared" ref="O5:O14" si="0">O4+L5</f>
        <v>10085.57</v>
      </c>
      <c r="P5" s="50"/>
      <c r="R5" t="s">
        <v>321</v>
      </c>
    </row>
    <row r="6" spans="1:20" ht="23.25">
      <c r="A6" s="129">
        <v>42797</v>
      </c>
      <c r="B6" s="117" t="s">
        <v>315</v>
      </c>
      <c r="C6" s="104">
        <v>1440</v>
      </c>
      <c r="D6" s="104"/>
      <c r="E6" s="104"/>
      <c r="F6" s="104"/>
      <c r="G6" s="104"/>
      <c r="H6" s="104"/>
      <c r="I6" s="104"/>
      <c r="J6" s="156">
        <v>1440</v>
      </c>
      <c r="K6" s="154">
        <f>J6*0.027</f>
        <v>38.880000000000003</v>
      </c>
      <c r="L6" s="154">
        <f>J6-K6</f>
        <v>1401.12</v>
      </c>
      <c r="M6" s="104"/>
      <c r="N6" s="77" t="s">
        <v>314</v>
      </c>
      <c r="O6" s="154">
        <f t="shared" si="0"/>
        <v>11486.69</v>
      </c>
      <c r="P6" s="50"/>
    </row>
    <row r="7" spans="1:20" ht="23.25">
      <c r="A7" s="129">
        <v>42798</v>
      </c>
      <c r="B7" s="117" t="s">
        <v>317</v>
      </c>
      <c r="C7" s="154">
        <v>405</v>
      </c>
      <c r="D7" s="154"/>
      <c r="E7" s="154"/>
      <c r="F7" s="154"/>
      <c r="G7" s="154"/>
      <c r="H7" s="154"/>
      <c r="I7" s="154"/>
      <c r="J7" s="157">
        <v>405</v>
      </c>
      <c r="K7" s="154">
        <f>J7*0.027</f>
        <v>10.94</v>
      </c>
      <c r="L7" s="154">
        <f>J7-K7</f>
        <v>394.06</v>
      </c>
      <c r="M7" s="104"/>
      <c r="N7" s="77" t="s">
        <v>316</v>
      </c>
      <c r="O7" s="154">
        <f t="shared" si="0"/>
        <v>11880.75</v>
      </c>
      <c r="P7" s="50"/>
    </row>
    <row r="8" spans="1:20" ht="23.25">
      <c r="A8" s="129">
        <v>42798</v>
      </c>
      <c r="B8" s="117" t="s">
        <v>318</v>
      </c>
      <c r="C8" s="154">
        <v>769.5</v>
      </c>
      <c r="D8" s="154"/>
      <c r="E8" s="154"/>
      <c r="F8" s="154"/>
      <c r="G8" s="154"/>
      <c r="H8" s="154"/>
      <c r="I8" s="154"/>
      <c r="J8" s="157">
        <v>769.5</v>
      </c>
      <c r="K8" s="154">
        <f>J8*0.027</f>
        <v>20.78</v>
      </c>
      <c r="L8" s="154">
        <f>J8-K8</f>
        <v>748.72</v>
      </c>
      <c r="M8" s="104"/>
      <c r="N8" s="131" t="s">
        <v>319</v>
      </c>
      <c r="O8" s="154">
        <f t="shared" si="0"/>
        <v>12629.47</v>
      </c>
      <c r="P8" s="74"/>
    </row>
    <row r="9" spans="1:20" ht="23.25">
      <c r="A9" s="128"/>
      <c r="B9" s="132" t="s">
        <v>325</v>
      </c>
      <c r="C9" s="16">
        <v>238.07</v>
      </c>
      <c r="D9" s="154"/>
      <c r="E9" s="154"/>
      <c r="F9" s="154"/>
      <c r="G9" s="154"/>
      <c r="H9" s="154"/>
      <c r="I9" s="154"/>
      <c r="J9" s="16">
        <v>238.07</v>
      </c>
      <c r="K9" s="154"/>
      <c r="L9" s="16">
        <v>238.07</v>
      </c>
      <c r="M9" s="104"/>
      <c r="N9" s="77"/>
      <c r="O9" s="154">
        <f t="shared" si="0"/>
        <v>12867.54</v>
      </c>
      <c r="P9" s="74"/>
    </row>
    <row r="10" spans="1:20" ht="23.25">
      <c r="A10" s="128"/>
      <c r="B10" s="132" t="s">
        <v>324</v>
      </c>
      <c r="C10" s="16">
        <v>43.27</v>
      </c>
      <c r="D10" s="154"/>
      <c r="E10" s="154"/>
      <c r="F10" s="154"/>
      <c r="G10" s="154"/>
      <c r="H10" s="154"/>
      <c r="I10" s="154"/>
      <c r="J10" s="16">
        <v>43.27</v>
      </c>
      <c r="K10" s="157"/>
      <c r="L10" s="16">
        <v>43.27</v>
      </c>
      <c r="M10" s="104"/>
      <c r="N10" s="77"/>
      <c r="O10" s="154">
        <f t="shared" si="0"/>
        <v>12910.81</v>
      </c>
      <c r="P10" s="74"/>
    </row>
    <row r="11" spans="1:20" ht="23.25">
      <c r="A11" s="128"/>
      <c r="B11" s="132" t="s">
        <v>323</v>
      </c>
      <c r="C11" s="16">
        <v>347.25</v>
      </c>
      <c r="D11" s="154"/>
      <c r="E11" s="154"/>
      <c r="F11" s="154"/>
      <c r="G11" s="154"/>
      <c r="H11" s="154"/>
      <c r="I11" s="154"/>
      <c r="J11" s="16">
        <v>347.25</v>
      </c>
      <c r="K11" s="154"/>
      <c r="L11" s="16">
        <v>347.25</v>
      </c>
      <c r="M11" s="104"/>
      <c r="O11" s="154">
        <f t="shared" si="0"/>
        <v>13258.06</v>
      </c>
      <c r="P11" s="74"/>
    </row>
    <row r="12" spans="1:20" ht="23.25">
      <c r="A12" s="128"/>
      <c r="B12" s="112" t="s">
        <v>322</v>
      </c>
      <c r="C12" s="16">
        <v>35.270000000000003</v>
      </c>
      <c r="D12" s="154"/>
      <c r="E12" s="154"/>
      <c r="F12" s="154"/>
      <c r="G12" s="154"/>
      <c r="H12" s="154"/>
      <c r="I12" s="154"/>
      <c r="J12" s="16">
        <v>35.270000000000003</v>
      </c>
      <c r="K12" s="154"/>
      <c r="L12" s="16">
        <v>35.270000000000003</v>
      </c>
      <c r="M12" s="104"/>
      <c r="N12" s="77"/>
      <c r="O12" s="154">
        <f t="shared" si="0"/>
        <v>13293.33</v>
      </c>
      <c r="P12" s="74"/>
    </row>
    <row r="13" spans="1:20" ht="23.25">
      <c r="A13" s="158"/>
      <c r="B13" s="112" t="s">
        <v>322</v>
      </c>
      <c r="C13" s="16">
        <v>390.67</v>
      </c>
      <c r="D13" s="154"/>
      <c r="E13" s="154"/>
      <c r="F13" s="154"/>
      <c r="G13" s="154"/>
      <c r="H13" s="154"/>
      <c r="I13" s="154"/>
      <c r="J13" s="16">
        <v>390.67</v>
      </c>
      <c r="K13" s="154"/>
      <c r="L13" s="16">
        <v>390.67</v>
      </c>
      <c r="M13" s="104"/>
      <c r="O13" s="154">
        <f t="shared" si="0"/>
        <v>13684</v>
      </c>
      <c r="P13" s="74"/>
    </row>
    <row r="14" spans="1:20" ht="23.25">
      <c r="A14" s="159">
        <v>42810</v>
      </c>
      <c r="B14" s="117" t="s">
        <v>327</v>
      </c>
      <c r="C14" s="154">
        <v>1440</v>
      </c>
      <c r="D14" s="154"/>
      <c r="E14" s="154"/>
      <c r="F14" s="154"/>
      <c r="G14" s="154"/>
      <c r="H14" s="154"/>
      <c r="I14" s="154"/>
      <c r="J14" s="154">
        <v>1440</v>
      </c>
      <c r="K14" s="154">
        <f>J14*0.027</f>
        <v>38.880000000000003</v>
      </c>
      <c r="L14" s="154">
        <f>J14-K14</f>
        <v>1401.12</v>
      </c>
      <c r="M14" s="104"/>
      <c r="N14" s="77" t="s">
        <v>326</v>
      </c>
      <c r="O14" s="154">
        <f t="shared" si="0"/>
        <v>15085.12</v>
      </c>
      <c r="P14" s="104"/>
    </row>
    <row r="15" spans="1:20" ht="23.25">
      <c r="A15" s="159">
        <v>42811</v>
      </c>
      <c r="B15" s="104" t="s">
        <v>328</v>
      </c>
      <c r="D15" s="104"/>
      <c r="E15" s="104"/>
      <c r="F15" s="104"/>
      <c r="G15" s="104"/>
      <c r="H15" s="104"/>
      <c r="I15" s="16">
        <v>-13000</v>
      </c>
      <c r="J15" s="16">
        <v>-13000</v>
      </c>
      <c r="K15" s="104"/>
      <c r="L15" s="16">
        <v>-13000</v>
      </c>
      <c r="M15" s="104"/>
      <c r="N15" s="104"/>
      <c r="O15" s="154">
        <f t="shared" ref="O15:O20" si="1">O14+L15</f>
        <v>2085.12</v>
      </c>
      <c r="P15" s="104"/>
    </row>
    <row r="16" spans="1:20" ht="23.25">
      <c r="A16" s="158">
        <v>42811</v>
      </c>
      <c r="B16" s="117" t="s">
        <v>330</v>
      </c>
      <c r="C16" s="104">
        <v>285</v>
      </c>
      <c r="D16" s="104"/>
      <c r="E16" s="104"/>
      <c r="F16" s="104"/>
      <c r="G16" s="104"/>
      <c r="H16" s="104"/>
      <c r="I16" s="104"/>
      <c r="J16" s="104">
        <v>285</v>
      </c>
      <c r="K16" s="154">
        <f t="shared" ref="K16:K21" si="2">J16*0.027</f>
        <v>7.7</v>
      </c>
      <c r="L16" s="154">
        <f t="shared" ref="L16:L21" si="3">J16-K16</f>
        <v>277.3</v>
      </c>
      <c r="M16" s="104"/>
      <c r="N16" s="77" t="s">
        <v>329</v>
      </c>
      <c r="O16" s="154">
        <f t="shared" si="1"/>
        <v>2362.42</v>
      </c>
      <c r="P16" s="74"/>
    </row>
    <row r="17" spans="1:16" ht="23.25">
      <c r="A17" s="158">
        <v>42812</v>
      </c>
      <c r="B17" s="117" t="s">
        <v>331</v>
      </c>
      <c r="C17" s="104">
        <v>285</v>
      </c>
      <c r="D17" s="104"/>
      <c r="E17" s="104"/>
      <c r="F17" s="104"/>
      <c r="G17" s="104"/>
      <c r="H17" s="104"/>
      <c r="I17" s="104"/>
      <c r="J17" s="104">
        <v>285</v>
      </c>
      <c r="K17" s="154">
        <f t="shared" si="2"/>
        <v>7.7</v>
      </c>
      <c r="L17" s="154">
        <f t="shared" si="3"/>
        <v>277.3</v>
      </c>
      <c r="M17" s="104"/>
      <c r="N17" s="77" t="s">
        <v>303</v>
      </c>
      <c r="O17" s="154">
        <f t="shared" si="1"/>
        <v>2639.72</v>
      </c>
      <c r="P17" s="74"/>
    </row>
    <row r="18" spans="1:16" ht="23.25">
      <c r="A18" s="158">
        <v>42812</v>
      </c>
      <c r="B18" s="117" t="s">
        <v>208</v>
      </c>
      <c r="C18" s="104">
        <v>405</v>
      </c>
      <c r="D18" s="104"/>
      <c r="E18" s="104"/>
      <c r="F18" s="104"/>
      <c r="G18" s="104"/>
      <c r="H18" s="104"/>
      <c r="I18" s="104"/>
      <c r="J18" s="104">
        <v>405</v>
      </c>
      <c r="K18" s="154">
        <f t="shared" si="2"/>
        <v>10.94</v>
      </c>
      <c r="L18" s="154">
        <f t="shared" si="3"/>
        <v>394.06</v>
      </c>
      <c r="M18" s="104"/>
      <c r="N18" s="77" t="s">
        <v>187</v>
      </c>
      <c r="O18" s="154">
        <f t="shared" si="1"/>
        <v>3033.78</v>
      </c>
      <c r="P18" s="74"/>
    </row>
    <row r="19" spans="1:16" ht="23.25">
      <c r="A19" s="158">
        <v>42812</v>
      </c>
      <c r="B19" s="117" t="s">
        <v>333</v>
      </c>
      <c r="C19" s="104">
        <v>405</v>
      </c>
      <c r="D19" s="104"/>
      <c r="E19" s="104"/>
      <c r="F19" s="104"/>
      <c r="G19" s="104"/>
      <c r="H19" s="104"/>
      <c r="I19" s="104"/>
      <c r="J19" s="99">
        <v>405</v>
      </c>
      <c r="K19" s="154">
        <f t="shared" si="2"/>
        <v>10.94</v>
      </c>
      <c r="L19" s="154">
        <f t="shared" si="3"/>
        <v>394.06</v>
      </c>
      <c r="M19" s="104"/>
      <c r="N19" s="77" t="s">
        <v>332</v>
      </c>
      <c r="O19" s="4">
        <f t="shared" si="1"/>
        <v>3427.84</v>
      </c>
      <c r="P19" s="74"/>
    </row>
    <row r="20" spans="1:16" ht="23.25">
      <c r="A20" s="158">
        <v>42815</v>
      </c>
      <c r="B20" s="117" t="s">
        <v>335</v>
      </c>
      <c r="C20" s="154">
        <v>285</v>
      </c>
      <c r="D20" s="104"/>
      <c r="E20" s="104"/>
      <c r="F20" s="104"/>
      <c r="G20" s="104"/>
      <c r="H20" s="104"/>
      <c r="I20" s="104"/>
      <c r="J20" s="154">
        <v>285</v>
      </c>
      <c r="K20" s="104">
        <f t="shared" si="2"/>
        <v>7.7</v>
      </c>
      <c r="L20" s="154">
        <f t="shared" si="3"/>
        <v>277.3</v>
      </c>
      <c r="M20" s="104"/>
      <c r="N20" s="77" t="s">
        <v>334</v>
      </c>
      <c r="O20" s="154">
        <f t="shared" si="1"/>
        <v>3705.14</v>
      </c>
      <c r="P20" s="74"/>
    </row>
    <row r="21" spans="1:16" ht="23.25">
      <c r="A21" s="158">
        <v>42825</v>
      </c>
      <c r="B21" s="117" t="s">
        <v>337</v>
      </c>
      <c r="C21" s="104">
        <v>150</v>
      </c>
      <c r="D21" s="104"/>
      <c r="E21" s="104"/>
      <c r="F21" s="104"/>
      <c r="G21" s="104"/>
      <c r="H21" s="104"/>
      <c r="I21" s="104"/>
      <c r="J21" s="104">
        <v>150</v>
      </c>
      <c r="K21" s="104">
        <f t="shared" si="2"/>
        <v>4.05</v>
      </c>
      <c r="L21" s="154">
        <f t="shared" si="3"/>
        <v>145.94999999999999</v>
      </c>
      <c r="M21" s="104"/>
      <c r="N21" s="77" t="s">
        <v>336</v>
      </c>
      <c r="O21" s="4">
        <f>O20+L21</f>
        <v>3851.09</v>
      </c>
      <c r="P21" s="74"/>
    </row>
    <row r="22" spans="1:16" ht="23.25">
      <c r="A22" s="158"/>
      <c r="B22" s="117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7"/>
      <c r="O22" s="4"/>
      <c r="P22" s="74"/>
    </row>
    <row r="23" spans="1:16" ht="23.25">
      <c r="A23" s="128"/>
      <c r="B23" s="117"/>
      <c r="C23" s="99"/>
      <c r="D23" s="104"/>
      <c r="E23" s="104"/>
      <c r="F23" s="104"/>
      <c r="G23" s="104"/>
      <c r="H23" s="104"/>
      <c r="I23" s="104"/>
      <c r="J23" s="99"/>
      <c r="K23" s="104"/>
      <c r="L23" s="104"/>
      <c r="M23" s="104"/>
      <c r="N23" s="77"/>
      <c r="O23" s="4"/>
      <c r="P23" s="74"/>
    </row>
    <row r="24" spans="1:16" ht="23.25">
      <c r="A24" s="128"/>
      <c r="B24" s="117"/>
      <c r="C24" s="99"/>
      <c r="D24" s="104"/>
      <c r="E24" s="104"/>
      <c r="F24" s="104"/>
      <c r="G24" s="104"/>
      <c r="H24" s="104"/>
      <c r="I24" s="104"/>
      <c r="J24" s="99"/>
      <c r="K24" s="104"/>
      <c r="L24" s="104"/>
      <c r="M24" s="104"/>
      <c r="N24" s="77"/>
      <c r="O24" s="4"/>
      <c r="P24" s="74"/>
    </row>
    <row r="25" spans="1:16" ht="23.25">
      <c r="A25" s="128"/>
      <c r="B25" s="117"/>
      <c r="C25" s="99"/>
      <c r="D25" s="104"/>
      <c r="E25" s="104"/>
      <c r="F25" s="104"/>
      <c r="G25" s="104"/>
      <c r="H25" s="104"/>
      <c r="I25" s="104"/>
      <c r="J25" s="99"/>
      <c r="K25" s="104"/>
      <c r="L25" s="104"/>
      <c r="M25" s="104"/>
      <c r="N25" s="77"/>
      <c r="O25" s="4"/>
      <c r="P25" s="74"/>
    </row>
    <row r="26" spans="1:16" s="169" customFormat="1" ht="23.25">
      <c r="A26" s="164"/>
      <c r="B26" s="165"/>
      <c r="C26" s="166"/>
      <c r="D26" s="110"/>
      <c r="E26" s="110"/>
      <c r="F26" s="110"/>
      <c r="G26" s="110"/>
      <c r="H26" s="110"/>
      <c r="I26" s="110"/>
      <c r="J26" s="166"/>
      <c r="K26" s="110"/>
      <c r="L26" s="110"/>
      <c r="M26" s="110"/>
      <c r="N26" s="167"/>
      <c r="P26" s="168"/>
    </row>
    <row r="27" spans="1:16" s="177" customFormat="1" ht="23.25">
      <c r="A27" s="170" t="s">
        <v>352</v>
      </c>
      <c r="B27" s="171"/>
      <c r="C27" s="172"/>
      <c r="D27" s="173"/>
      <c r="E27" s="173"/>
      <c r="F27" s="173"/>
      <c r="G27" s="173"/>
      <c r="H27" s="173"/>
      <c r="I27" s="173"/>
      <c r="J27" s="172"/>
      <c r="K27" s="173"/>
      <c r="L27" s="173"/>
      <c r="M27" s="173"/>
      <c r="N27" s="174"/>
      <c r="P27" s="176"/>
    </row>
    <row r="28" spans="1:16" ht="23.25">
      <c r="A28" s="128" t="s">
        <v>3</v>
      </c>
      <c r="B28" s="117" t="s">
        <v>4</v>
      </c>
      <c r="C28" s="99" t="s">
        <v>342</v>
      </c>
      <c r="D28" s="104"/>
      <c r="E28" s="104"/>
      <c r="F28" s="104"/>
      <c r="G28" s="104"/>
      <c r="H28" s="104"/>
      <c r="I28" s="104"/>
      <c r="J28" s="99"/>
      <c r="K28" s="104"/>
      <c r="L28" s="104"/>
      <c r="M28" s="104"/>
      <c r="N28" s="77"/>
      <c r="O28" s="4"/>
      <c r="P28" s="74"/>
    </row>
    <row r="29" spans="1:16" ht="23.25">
      <c r="A29" s="128">
        <v>42795</v>
      </c>
      <c r="B29" s="178" t="s">
        <v>343</v>
      </c>
      <c r="C29" s="99">
        <v>-0.23</v>
      </c>
      <c r="D29" s="104"/>
      <c r="E29" s="104"/>
      <c r="F29" s="104"/>
      <c r="G29" s="104"/>
      <c r="H29" s="104"/>
      <c r="I29" s="104"/>
      <c r="J29" s="99"/>
      <c r="K29" s="104"/>
      <c r="L29" s="104"/>
      <c r="M29" s="104"/>
      <c r="N29" s="77"/>
      <c r="O29" s="4"/>
      <c r="P29" s="74"/>
    </row>
    <row r="30" spans="1:16" ht="23.25">
      <c r="A30" s="128">
        <v>42824</v>
      </c>
      <c r="B30" s="117" t="s">
        <v>344</v>
      </c>
      <c r="C30" s="99">
        <v>390</v>
      </c>
      <c r="D30" s="104"/>
      <c r="E30" s="104"/>
      <c r="F30" s="104"/>
      <c r="G30" s="104"/>
      <c r="H30" s="104"/>
      <c r="I30" s="104"/>
      <c r="J30" s="99"/>
      <c r="K30" s="104"/>
      <c r="L30" s="104"/>
      <c r="M30" s="104"/>
      <c r="N30" s="77"/>
      <c r="O30" s="4"/>
      <c r="P30" s="74"/>
    </row>
    <row r="31" spans="1:16" ht="23.25">
      <c r="A31" s="128">
        <v>42824</v>
      </c>
      <c r="B31" s="117" t="s">
        <v>345</v>
      </c>
      <c r="C31" s="99">
        <v>140</v>
      </c>
      <c r="D31" s="104"/>
      <c r="E31" s="104"/>
      <c r="F31" s="104"/>
      <c r="G31" s="104"/>
      <c r="H31" s="104"/>
      <c r="I31" s="104"/>
      <c r="J31" s="99"/>
      <c r="K31" s="104"/>
      <c r="L31" s="104"/>
      <c r="M31" s="104"/>
      <c r="N31" s="77"/>
      <c r="O31" s="4"/>
      <c r="P31" s="74"/>
    </row>
    <row r="32" spans="1:16" ht="23.25">
      <c r="A32" s="128">
        <v>42824</v>
      </c>
      <c r="B32" s="117" t="s">
        <v>346</v>
      </c>
      <c r="C32" s="99">
        <v>140</v>
      </c>
      <c r="D32" s="104"/>
      <c r="E32" s="104"/>
      <c r="F32" s="104"/>
      <c r="G32" s="104"/>
      <c r="H32" s="104"/>
      <c r="I32" s="104"/>
      <c r="J32" s="99"/>
      <c r="K32" s="104"/>
      <c r="L32" s="104"/>
      <c r="M32" s="104"/>
      <c r="N32" s="77"/>
      <c r="O32" s="4"/>
      <c r="P32" s="74"/>
    </row>
    <row r="33" spans="1:16" ht="23.25">
      <c r="A33" s="128">
        <v>42824</v>
      </c>
      <c r="B33" s="61" t="s">
        <v>347</v>
      </c>
      <c r="C33" s="99">
        <v>390</v>
      </c>
      <c r="D33" s="104"/>
      <c r="E33" s="104"/>
      <c r="F33" s="104"/>
      <c r="G33" s="104"/>
      <c r="H33" s="104"/>
      <c r="I33" s="104"/>
      <c r="J33" s="99"/>
      <c r="K33" s="104"/>
      <c r="L33" s="104"/>
      <c r="M33" s="104"/>
      <c r="N33" s="77"/>
      <c r="O33" s="175" t="s">
        <v>353</v>
      </c>
      <c r="P33" s="74"/>
    </row>
    <row r="34" spans="1:16" ht="23.25">
      <c r="A34" s="128">
        <v>42824</v>
      </c>
      <c r="B34" s="61" t="s">
        <v>348</v>
      </c>
      <c r="C34" s="99">
        <v>390</v>
      </c>
      <c r="D34" s="104"/>
      <c r="E34" s="104"/>
      <c r="F34" s="104"/>
      <c r="G34" s="104"/>
      <c r="H34" s="104"/>
      <c r="I34" s="104"/>
      <c r="J34" s="99"/>
      <c r="K34" s="104"/>
      <c r="L34" s="104"/>
      <c r="M34" s="104"/>
      <c r="N34" s="77"/>
      <c r="O34" s="4"/>
      <c r="P34" s="74"/>
    </row>
    <row r="35" spans="1:16" ht="23.25">
      <c r="A35" s="128">
        <v>42825</v>
      </c>
      <c r="B35" s="178" t="s">
        <v>349</v>
      </c>
      <c r="C35" s="99">
        <v>-35</v>
      </c>
      <c r="D35" s="104"/>
      <c r="E35" s="104"/>
      <c r="F35" s="104"/>
      <c r="G35" s="104"/>
      <c r="H35" s="104"/>
      <c r="I35" s="104"/>
      <c r="J35" s="99"/>
      <c r="K35" s="104"/>
      <c r="L35" s="104"/>
      <c r="M35" s="104"/>
      <c r="N35" s="77"/>
      <c r="O35" s="4"/>
      <c r="P35" s="74"/>
    </row>
    <row r="37" spans="1:16" ht="23.25">
      <c r="A37" s="128"/>
      <c r="B37" s="61"/>
      <c r="C37" s="99"/>
      <c r="D37" s="104"/>
      <c r="E37" s="104"/>
      <c r="F37" s="104"/>
      <c r="G37" s="104"/>
      <c r="H37" s="104"/>
      <c r="I37" s="104"/>
      <c r="J37" s="99"/>
      <c r="K37" s="104"/>
      <c r="L37" s="104"/>
      <c r="M37" s="104"/>
      <c r="N37" s="77"/>
      <c r="O37" s="4"/>
      <c r="P37" s="74"/>
    </row>
    <row r="38" spans="1:16" ht="23.25">
      <c r="A38" s="128"/>
      <c r="B38" s="61" t="s">
        <v>350</v>
      </c>
      <c r="C38" s="104">
        <v>1450</v>
      </c>
      <c r="D38" s="104"/>
      <c r="E38" s="104"/>
      <c r="F38" s="104"/>
      <c r="G38" s="104"/>
      <c r="H38" s="104"/>
      <c r="I38" s="104"/>
      <c r="J38" s="99"/>
      <c r="K38" s="104"/>
      <c r="L38" s="104"/>
      <c r="M38" s="104"/>
      <c r="O38" s="4"/>
      <c r="P38" s="74"/>
    </row>
    <row r="39" spans="1:16" ht="24" thickBot="1">
      <c r="A39" s="138"/>
      <c r="B39" s="87"/>
      <c r="C39" s="122"/>
      <c r="D39" s="88"/>
      <c r="E39" s="88" t="e">
        <f>SUM(#REF!)</f>
        <v>#REF!</v>
      </c>
      <c r="F39" s="88">
        <f>SUM(F5:F5)</f>
        <v>0</v>
      </c>
      <c r="G39" s="88"/>
      <c r="H39" s="88"/>
      <c r="I39" s="88"/>
      <c r="J39" s="122"/>
      <c r="K39" s="140"/>
      <c r="L39" s="122"/>
      <c r="M39" s="139"/>
      <c r="N39" s="122"/>
      <c r="O39" s="122"/>
      <c r="P39" s="74"/>
    </row>
    <row r="40" spans="1:16" ht="24" thickTop="1">
      <c r="A40" s="128"/>
      <c r="B40" s="78"/>
      <c r="C40" s="106"/>
      <c r="D40" s="66"/>
      <c r="E40" s="66"/>
      <c r="F40" s="66"/>
      <c r="G40" s="66"/>
      <c r="H40" s="66"/>
      <c r="I40" s="66"/>
      <c r="J40" s="66"/>
      <c r="K40" s="66"/>
      <c r="L40" s="66"/>
      <c r="M40" s="68"/>
      <c r="N40" s="69"/>
      <c r="O40" s="66"/>
      <c r="P40" s="74"/>
    </row>
    <row r="41" spans="1:16" ht="81.75" thickBot="1">
      <c r="A41" s="128"/>
      <c r="B41" s="78" t="s">
        <v>351</v>
      </c>
      <c r="C41" s="106"/>
      <c r="D41" s="66"/>
      <c r="E41" s="66"/>
      <c r="F41" s="66"/>
      <c r="G41" s="66"/>
      <c r="H41" s="66"/>
      <c r="I41" s="66"/>
      <c r="J41" s="66"/>
      <c r="K41" s="66" t="s">
        <v>310</v>
      </c>
      <c r="L41" s="122" t="e">
        <f>#REF!+L20+L13+L11+L7</f>
        <v>#REF!</v>
      </c>
      <c r="M41" s="68"/>
      <c r="N41" s="69"/>
      <c r="O41" s="66"/>
      <c r="P41" s="74"/>
    </row>
    <row r="42" spans="1:16" ht="28.5" thickTop="1">
      <c r="A42" s="128"/>
      <c r="B42" s="100"/>
      <c r="C42" s="106"/>
      <c r="D42" s="66"/>
      <c r="E42" s="66"/>
      <c r="F42" s="66"/>
      <c r="G42" s="66"/>
      <c r="H42" s="66"/>
      <c r="I42" s="66"/>
      <c r="J42" s="67"/>
      <c r="K42" s="66"/>
      <c r="L42" s="66"/>
      <c r="M42" s="68"/>
      <c r="N42" s="72"/>
      <c r="O42" s="66"/>
      <c r="P42" s="74"/>
    </row>
    <row r="43" spans="1:16" ht="23.25">
      <c r="A43" s="128"/>
      <c r="B43" s="82"/>
      <c r="C43" s="106"/>
      <c r="D43" s="66"/>
      <c r="E43" s="66"/>
      <c r="F43" s="66"/>
      <c r="G43" s="66"/>
      <c r="H43" s="66"/>
      <c r="I43" s="66"/>
      <c r="J43" s="67"/>
      <c r="K43" s="66"/>
      <c r="L43" s="66"/>
      <c r="M43" s="68"/>
      <c r="N43" s="72"/>
      <c r="O43" s="66"/>
      <c r="P43" s="74"/>
    </row>
    <row r="44" spans="1:16" ht="23.25">
      <c r="A44" s="128"/>
      <c r="B44" s="82"/>
      <c r="C44" s="106"/>
      <c r="D44" s="66"/>
      <c r="E44" s="66"/>
      <c r="F44" s="66"/>
      <c r="G44" s="66"/>
      <c r="H44" s="66"/>
      <c r="I44" s="66"/>
      <c r="J44" s="67"/>
      <c r="K44" s="66"/>
      <c r="L44" s="66"/>
      <c r="M44" s="68"/>
      <c r="N44" s="72"/>
      <c r="O44" s="66"/>
      <c r="P44" s="74"/>
    </row>
    <row r="45" spans="1:16" ht="23.25">
      <c r="A45" s="128"/>
      <c r="B45" s="82"/>
      <c r="C45" s="106"/>
      <c r="D45" s="66"/>
      <c r="E45" s="66"/>
      <c r="F45" s="66"/>
      <c r="G45" s="66"/>
      <c r="H45" s="66"/>
      <c r="I45" s="66"/>
      <c r="J45" s="67"/>
      <c r="K45" s="66"/>
      <c r="L45" s="66"/>
      <c r="M45" s="68"/>
      <c r="N45" s="72"/>
      <c r="O45" s="66"/>
      <c r="P45" s="74"/>
    </row>
    <row r="46" spans="1:16" ht="23.25">
      <c r="A46" s="128"/>
      <c r="B46" s="82"/>
      <c r="C46" s="106"/>
      <c r="D46" s="66"/>
      <c r="E46" s="66"/>
      <c r="F46" s="66"/>
      <c r="G46" s="66"/>
      <c r="H46" s="66"/>
      <c r="I46" s="66"/>
      <c r="J46" s="67"/>
      <c r="K46" s="66"/>
      <c r="L46" s="66"/>
      <c r="M46" s="68"/>
      <c r="N46" s="72"/>
      <c r="O46" s="66"/>
      <c r="P46" s="74"/>
    </row>
    <row r="47" spans="1:16" ht="23.25">
      <c r="A47" s="128"/>
      <c r="B47" s="82"/>
      <c r="C47" s="106"/>
      <c r="D47" s="66"/>
      <c r="E47" s="66"/>
      <c r="F47" s="66"/>
      <c r="G47" s="66"/>
      <c r="H47" s="66"/>
      <c r="I47" s="66"/>
      <c r="J47" s="67"/>
      <c r="K47" s="66"/>
      <c r="L47" s="66"/>
      <c r="M47" s="68"/>
      <c r="N47" s="72"/>
      <c r="O47" s="66"/>
      <c r="P47" s="74"/>
    </row>
    <row r="48" spans="1:16">
      <c r="P48" s="74"/>
    </row>
    <row r="49" spans="1:16" ht="23.25">
      <c r="P49" s="50"/>
    </row>
    <row r="50" spans="1:16" ht="23.25">
      <c r="P50" s="50"/>
    </row>
    <row r="51" spans="1:16" ht="23.25">
      <c r="P51" s="50"/>
    </row>
    <row r="52" spans="1:16" ht="23.25">
      <c r="P52" s="50"/>
    </row>
    <row r="53" spans="1:16" ht="23.25">
      <c r="P53" s="50"/>
    </row>
    <row r="54" spans="1:16" ht="23.25">
      <c r="P54" s="50"/>
    </row>
    <row r="55" spans="1:16" ht="23.25">
      <c r="P55" s="50"/>
    </row>
    <row r="56" spans="1:16" ht="23.25">
      <c r="P56" s="50"/>
    </row>
    <row r="57" spans="1:16" ht="23.25">
      <c r="P57" s="50"/>
    </row>
    <row r="58" spans="1:16" ht="23.25">
      <c r="P58" s="50"/>
    </row>
    <row r="59" spans="1:16" s="97" customFormat="1" ht="22.5" customHeight="1">
      <c r="A59" s="130"/>
      <c r="B59"/>
      <c r="C59" s="123"/>
      <c r="D59"/>
      <c r="E59"/>
      <c r="F59"/>
      <c r="G59"/>
      <c r="H59"/>
      <c r="I59"/>
      <c r="J59"/>
      <c r="K59"/>
      <c r="L59"/>
      <c r="M59"/>
      <c r="N59"/>
      <c r="O59"/>
      <c r="P59" s="89"/>
    </row>
    <row r="60" spans="1:16" s="70" customFormat="1" ht="23.25">
      <c r="A60" s="130"/>
      <c r="B60"/>
      <c r="C60" s="123"/>
      <c r="D60"/>
      <c r="E60"/>
      <c r="F60"/>
      <c r="G60"/>
      <c r="H60"/>
      <c r="I60"/>
      <c r="J60"/>
      <c r="K60"/>
      <c r="L60"/>
      <c r="M60"/>
      <c r="N60"/>
      <c r="O60"/>
      <c r="P60" s="68"/>
    </row>
    <row r="61" spans="1:16" s="70" customFormat="1" ht="23.25">
      <c r="A61" s="130"/>
      <c r="B61"/>
      <c r="C61" s="123"/>
      <c r="D61"/>
      <c r="E61"/>
      <c r="F61"/>
      <c r="G61"/>
      <c r="H61"/>
      <c r="I61"/>
      <c r="J61"/>
      <c r="K61"/>
      <c r="L61"/>
      <c r="M61"/>
      <c r="N61"/>
      <c r="O61"/>
      <c r="P61" s="68"/>
    </row>
    <row r="62" spans="1:16" s="70" customFormat="1" ht="23.25">
      <c r="A62" s="130"/>
      <c r="B62"/>
      <c r="C62" s="123"/>
      <c r="D62"/>
      <c r="E62"/>
      <c r="F62"/>
      <c r="G62"/>
      <c r="H62"/>
      <c r="I62"/>
      <c r="J62"/>
      <c r="K62"/>
      <c r="L62"/>
      <c r="M62"/>
      <c r="N62"/>
      <c r="O62"/>
      <c r="P62" s="68"/>
    </row>
    <row r="63" spans="1:16" s="70" customFormat="1" ht="23.25">
      <c r="A63" s="130"/>
      <c r="B63"/>
      <c r="C63" s="123"/>
      <c r="D63"/>
      <c r="E63"/>
      <c r="F63"/>
      <c r="G63"/>
      <c r="H63"/>
      <c r="I63"/>
      <c r="J63"/>
      <c r="K63"/>
      <c r="L63"/>
      <c r="M63"/>
      <c r="N63"/>
      <c r="O63"/>
      <c r="P63" s="68"/>
    </row>
    <row r="64" spans="1:16" s="70" customFormat="1" ht="23.25">
      <c r="A64" s="130"/>
      <c r="B64"/>
      <c r="C64" s="123"/>
      <c r="D64"/>
      <c r="E64"/>
      <c r="F64"/>
      <c r="G64"/>
      <c r="H64"/>
      <c r="I64"/>
      <c r="J64"/>
      <c r="K64"/>
      <c r="L64"/>
      <c r="M64"/>
      <c r="N64"/>
      <c r="O64"/>
      <c r="P64" s="68"/>
    </row>
    <row r="65" spans="1:16" s="70" customFormat="1" ht="23.25">
      <c r="A65" s="130"/>
      <c r="B65"/>
      <c r="C65" s="123"/>
      <c r="D65"/>
      <c r="E65"/>
      <c r="F65"/>
      <c r="G65"/>
      <c r="H65"/>
      <c r="I65"/>
      <c r="J65"/>
      <c r="K65"/>
      <c r="L65"/>
      <c r="M65"/>
      <c r="N65"/>
      <c r="O65"/>
      <c r="P65" s="68"/>
    </row>
    <row r="66" spans="1:16" s="70" customFormat="1" ht="23.25">
      <c r="A66" s="130"/>
      <c r="B66"/>
      <c r="C66" s="123"/>
      <c r="D66"/>
      <c r="E66"/>
      <c r="F66"/>
      <c r="G66"/>
      <c r="H66"/>
      <c r="I66"/>
      <c r="J66"/>
      <c r="K66"/>
      <c r="L66"/>
      <c r="M66"/>
      <c r="N66"/>
      <c r="O66"/>
      <c r="P66" s="68"/>
    </row>
  </sheetData>
  <customSheetViews>
    <customSheetView guid="{DD41D0B5-6320-4E50-909F-3C946F1CC831}" scale="78" hiddenColumns="1" topLeftCell="A25">
      <selection activeCell="G36" sqref="G36"/>
      <pageMargins left="0.7" right="0.7" top="0.75" bottom="0.75" header="0.3" footer="0.3"/>
      <pageSetup orientation="portrait" r:id="rId1"/>
    </customSheetView>
  </customSheetViews>
  <hyperlinks>
    <hyperlink ref="N8" r:id="rId2"/>
  </hyperlinks>
  <pageMargins left="0.7" right="0.7" top="0.75" bottom="0.75" header="0.3" footer="0.3"/>
  <pageSetup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13" zoomScale="70" zoomScaleNormal="70" workbookViewId="0">
      <selection sqref="A1:O33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5.875" hidden="1" customWidth="1"/>
    <col min="5" max="5" width="15.875" hidden="1" customWidth="1"/>
    <col min="6" max="6" width="24.375" hidden="1" customWidth="1"/>
    <col min="7" max="8" width="15" hidden="1" customWidth="1"/>
    <col min="9" max="9" width="20.375" customWidth="1"/>
    <col min="10" max="10" width="18" customWidth="1"/>
    <col min="11" max="11" width="15" customWidth="1"/>
    <col min="12" max="12" width="17.75" customWidth="1"/>
    <col min="13" max="13" width="8.25" hidden="1" customWidth="1"/>
    <col min="14" max="14" width="34.375" customWidth="1"/>
    <col min="15" max="15" width="23.375" customWidth="1"/>
    <col min="16" max="16" width="16.5" customWidth="1"/>
    <col min="18" max="18" width="22.125" customWidth="1"/>
    <col min="19" max="20" width="12.25" customWidth="1"/>
    <col min="21" max="21" width="9" customWidth="1"/>
  </cols>
  <sheetData>
    <row r="1" spans="1:16" ht="36">
      <c r="A1" s="180" t="s">
        <v>371</v>
      </c>
      <c r="B1" s="85"/>
      <c r="C1" s="104"/>
      <c r="D1" s="50"/>
      <c r="E1" s="50"/>
      <c r="F1" s="50"/>
      <c r="G1" s="50"/>
      <c r="H1" s="50"/>
      <c r="I1" s="50"/>
      <c r="J1" s="50"/>
      <c r="K1" s="50"/>
      <c r="L1" s="50"/>
      <c r="M1" s="50"/>
      <c r="N1" t="s">
        <v>320</v>
      </c>
      <c r="O1" s="154" t="e">
        <f>N1*0.027</f>
        <v>#VALUE!</v>
      </c>
      <c r="P1" s="154" t="e">
        <f>N1-O1</f>
        <v>#VALUE!</v>
      </c>
    </row>
    <row r="2" spans="1:16" ht="23.25">
      <c r="A2" s="127" t="s">
        <v>3</v>
      </c>
      <c r="B2" s="79" t="s">
        <v>4</v>
      </c>
      <c r="C2" s="102" t="s">
        <v>44</v>
      </c>
      <c r="D2" s="51" t="s">
        <v>124</v>
      </c>
      <c r="E2" s="51" t="s">
        <v>46</v>
      </c>
      <c r="F2" s="51" t="s">
        <v>221</v>
      </c>
      <c r="G2" s="51" t="s">
        <v>103</v>
      </c>
      <c r="H2" s="62" t="s">
        <v>135</v>
      </c>
      <c r="I2" s="126" t="s">
        <v>282</v>
      </c>
      <c r="J2" s="51" t="s">
        <v>5</v>
      </c>
      <c r="K2" s="51" t="s">
        <v>6</v>
      </c>
      <c r="L2" s="51" t="s">
        <v>7</v>
      </c>
      <c r="M2" s="51" t="s">
        <v>8</v>
      </c>
      <c r="N2" s="50" t="s">
        <v>9</v>
      </c>
      <c r="O2" s="50" t="s">
        <v>10</v>
      </c>
      <c r="P2" s="50"/>
    </row>
    <row r="3" spans="1:16" ht="23.25">
      <c r="O3" s="4">
        <v>3851.09</v>
      </c>
      <c r="P3" s="104"/>
    </row>
    <row r="4" spans="1:16" ht="23.25">
      <c r="A4" s="129">
        <v>42829</v>
      </c>
      <c r="B4" s="117" t="s">
        <v>275</v>
      </c>
      <c r="C4" s="102">
        <v>405</v>
      </c>
      <c r="D4" s="102"/>
      <c r="E4" s="102"/>
      <c r="F4" s="102"/>
      <c r="G4" s="102"/>
      <c r="H4" s="102"/>
      <c r="I4" s="103"/>
      <c r="J4" s="102">
        <v>405</v>
      </c>
      <c r="K4" s="154">
        <f t="shared" ref="K4:K11" si="0">J4*0.027</f>
        <v>10.94</v>
      </c>
      <c r="L4" s="154">
        <f t="shared" ref="L4:L10" si="1">J4-K4</f>
        <v>394.06</v>
      </c>
      <c r="M4" s="102"/>
      <c r="N4" s="77" t="s">
        <v>274</v>
      </c>
      <c r="O4" s="154">
        <f t="shared" ref="O4:O10" si="2">O3+L4</f>
        <v>4245.1499999999996</v>
      </c>
      <c r="P4" s="50"/>
    </row>
    <row r="5" spans="1:16" ht="23.25">
      <c r="A5" s="129">
        <v>42831</v>
      </c>
      <c r="B5" s="117" t="s">
        <v>239</v>
      </c>
      <c r="C5" s="104">
        <v>150</v>
      </c>
      <c r="D5" s="104"/>
      <c r="E5" s="104"/>
      <c r="F5" s="104"/>
      <c r="G5" s="104"/>
      <c r="H5" s="104"/>
      <c r="I5" s="104"/>
      <c r="J5" s="104">
        <v>150</v>
      </c>
      <c r="K5" s="154">
        <f t="shared" si="0"/>
        <v>4.05</v>
      </c>
      <c r="L5" s="154">
        <f t="shared" si="1"/>
        <v>145.94999999999999</v>
      </c>
      <c r="M5" s="104"/>
      <c r="N5" s="77" t="s">
        <v>273</v>
      </c>
      <c r="O5" s="154">
        <f t="shared" si="2"/>
        <v>4391.1000000000004</v>
      </c>
      <c r="P5" s="50"/>
    </row>
    <row r="6" spans="1:16" ht="23.25">
      <c r="A6" s="129">
        <v>42833</v>
      </c>
      <c r="B6" s="117" t="s">
        <v>355</v>
      </c>
      <c r="C6" s="154">
        <v>150</v>
      </c>
      <c r="D6" s="154"/>
      <c r="E6" s="154"/>
      <c r="F6" s="154"/>
      <c r="G6" s="154"/>
      <c r="H6" s="154"/>
      <c r="I6" s="154"/>
      <c r="J6" s="154">
        <v>150</v>
      </c>
      <c r="K6" s="154">
        <f t="shared" si="0"/>
        <v>4.05</v>
      </c>
      <c r="L6" s="154">
        <f t="shared" si="1"/>
        <v>145.94999999999999</v>
      </c>
      <c r="M6" s="104"/>
      <c r="N6" s="77" t="s">
        <v>354</v>
      </c>
      <c r="O6" s="154">
        <f t="shared" si="2"/>
        <v>4537.05</v>
      </c>
      <c r="P6" s="50"/>
    </row>
    <row r="7" spans="1:16" ht="23.25">
      <c r="A7" s="129">
        <v>42833</v>
      </c>
      <c r="B7" s="117" t="s">
        <v>357</v>
      </c>
      <c r="C7" s="157">
        <v>65</v>
      </c>
      <c r="D7" s="154"/>
      <c r="E7" s="154"/>
      <c r="F7" s="154"/>
      <c r="G7" s="154"/>
      <c r="H7" s="154"/>
      <c r="I7" s="154"/>
      <c r="J7" s="157">
        <v>65</v>
      </c>
      <c r="K7" s="154">
        <f t="shared" si="0"/>
        <v>1.76</v>
      </c>
      <c r="L7" s="154">
        <f t="shared" si="1"/>
        <v>63.24</v>
      </c>
      <c r="M7" s="104"/>
      <c r="N7" s="77" t="s">
        <v>356</v>
      </c>
      <c r="O7" s="154">
        <f t="shared" si="2"/>
        <v>4600.29</v>
      </c>
      <c r="P7" s="74"/>
    </row>
    <row r="8" spans="1:16" ht="23.25">
      <c r="A8" s="129">
        <v>42840</v>
      </c>
      <c r="B8" s="117" t="s">
        <v>360</v>
      </c>
      <c r="C8" s="154">
        <v>360</v>
      </c>
      <c r="D8" s="154"/>
      <c r="E8" s="154"/>
      <c r="F8" s="154"/>
      <c r="G8" s="154"/>
      <c r="H8" s="154"/>
      <c r="I8" s="154"/>
      <c r="J8" s="154">
        <v>360</v>
      </c>
      <c r="K8" s="154">
        <f t="shared" si="0"/>
        <v>9.7200000000000006</v>
      </c>
      <c r="L8" s="154">
        <f t="shared" si="1"/>
        <v>350.28</v>
      </c>
      <c r="M8" s="104"/>
      <c r="N8" s="77" t="s">
        <v>359</v>
      </c>
      <c r="O8" s="154">
        <f t="shared" si="2"/>
        <v>4950.57</v>
      </c>
      <c r="P8" s="74"/>
    </row>
    <row r="9" spans="1:16" ht="23.25">
      <c r="A9" s="129">
        <v>42840</v>
      </c>
      <c r="B9" s="117" t="s">
        <v>361</v>
      </c>
      <c r="C9" s="154">
        <v>135</v>
      </c>
      <c r="D9" s="154"/>
      <c r="E9" s="154"/>
      <c r="F9" s="154"/>
      <c r="G9" s="154"/>
      <c r="H9" s="154"/>
      <c r="I9" s="154"/>
      <c r="J9" s="154">
        <v>135</v>
      </c>
      <c r="K9" s="154">
        <f t="shared" si="0"/>
        <v>3.65</v>
      </c>
      <c r="L9" s="154">
        <f t="shared" si="1"/>
        <v>131.35</v>
      </c>
      <c r="M9" s="104"/>
      <c r="N9" s="77" t="s">
        <v>363</v>
      </c>
      <c r="O9" s="154">
        <f t="shared" si="2"/>
        <v>5081.92</v>
      </c>
      <c r="P9" s="74"/>
    </row>
    <row r="10" spans="1:16" ht="23.25">
      <c r="A10" s="129">
        <v>42840</v>
      </c>
      <c r="B10" s="117" t="s">
        <v>362</v>
      </c>
      <c r="C10" s="154">
        <v>285</v>
      </c>
      <c r="D10" s="154"/>
      <c r="E10" s="154"/>
      <c r="F10" s="154"/>
      <c r="G10" s="154"/>
      <c r="H10" s="154"/>
      <c r="I10" s="154"/>
      <c r="J10" s="154">
        <v>285</v>
      </c>
      <c r="K10" s="154">
        <f t="shared" si="0"/>
        <v>7.7</v>
      </c>
      <c r="L10" s="154">
        <f t="shared" si="1"/>
        <v>277.3</v>
      </c>
      <c r="M10" s="104"/>
      <c r="N10" s="77" t="s">
        <v>363</v>
      </c>
      <c r="O10" s="154">
        <f t="shared" si="2"/>
        <v>5359.22</v>
      </c>
      <c r="P10" s="74"/>
    </row>
    <row r="11" spans="1:16" ht="23.25">
      <c r="A11" s="158">
        <v>42843</v>
      </c>
      <c r="B11" s="61" t="s">
        <v>237</v>
      </c>
      <c r="C11" s="154">
        <v>405</v>
      </c>
      <c r="D11" s="154"/>
      <c r="E11" s="154"/>
      <c r="F11" s="154"/>
      <c r="G11" s="154"/>
      <c r="H11" s="154"/>
      <c r="I11" s="154"/>
      <c r="J11" s="154">
        <v>405</v>
      </c>
      <c r="K11" s="154">
        <f t="shared" si="0"/>
        <v>10.94</v>
      </c>
      <c r="L11" s="154">
        <f>J11-K11</f>
        <v>394.06</v>
      </c>
      <c r="M11" s="104"/>
      <c r="N11" s="77" t="s">
        <v>160</v>
      </c>
      <c r="O11" s="154">
        <f>O10+L11</f>
        <v>5753.28</v>
      </c>
      <c r="P11" s="74"/>
    </row>
    <row r="12" spans="1:16" ht="23.25">
      <c r="A12" s="158">
        <v>42854</v>
      </c>
      <c r="B12" s="117" t="s">
        <v>365</v>
      </c>
      <c r="C12" s="154">
        <v>150</v>
      </c>
      <c r="D12" s="154"/>
      <c r="E12" s="154"/>
      <c r="F12" s="154"/>
      <c r="G12" s="154"/>
      <c r="H12" s="154"/>
      <c r="I12" s="154"/>
      <c r="J12" s="154">
        <v>150</v>
      </c>
      <c r="K12" s="154">
        <f>J12*0.027</f>
        <v>4.05</v>
      </c>
      <c r="L12" s="154">
        <f>J12-K12</f>
        <v>145.94999999999999</v>
      </c>
      <c r="M12" s="104"/>
      <c r="N12" s="77" t="s">
        <v>364</v>
      </c>
      <c r="O12" s="154">
        <f>O11+L12</f>
        <v>5899.23</v>
      </c>
      <c r="P12" s="74"/>
    </row>
    <row r="13" spans="1:16" ht="23.25">
      <c r="A13" s="158">
        <v>42854</v>
      </c>
      <c r="B13" s="61" t="s">
        <v>366</v>
      </c>
      <c r="C13" s="154">
        <v>769.5</v>
      </c>
      <c r="D13" s="154"/>
      <c r="E13" s="154"/>
      <c r="F13" s="154"/>
      <c r="G13" s="154"/>
      <c r="H13" s="154"/>
      <c r="I13" s="154"/>
      <c r="J13" s="154">
        <v>769.5</v>
      </c>
      <c r="K13" s="154">
        <f>J13*0.027</f>
        <v>20.78</v>
      </c>
      <c r="L13" s="154">
        <f>J13-K13</f>
        <v>748.72</v>
      </c>
      <c r="M13" s="104"/>
      <c r="N13" s="77" t="s">
        <v>303</v>
      </c>
      <c r="O13" s="154">
        <f>O12+L13</f>
        <v>6647.95</v>
      </c>
      <c r="P13" s="104"/>
    </row>
    <row r="14" spans="1:16" ht="23.25">
      <c r="A14" s="158">
        <v>42854</v>
      </c>
      <c r="B14" s="117" t="s">
        <v>367</v>
      </c>
      <c r="C14" s="154">
        <v>405</v>
      </c>
      <c r="D14" s="154"/>
      <c r="E14" s="154"/>
      <c r="F14" s="154"/>
      <c r="G14" s="154"/>
      <c r="H14" s="104"/>
      <c r="I14" s="16"/>
      <c r="J14" s="154">
        <v>405</v>
      </c>
      <c r="K14" s="154">
        <v>14.33</v>
      </c>
      <c r="L14" s="154">
        <f>J14-K14</f>
        <v>390.67</v>
      </c>
      <c r="M14" s="104"/>
      <c r="N14" s="77" t="s">
        <v>336</v>
      </c>
      <c r="O14" s="154">
        <f>O13+L14</f>
        <v>7038.62</v>
      </c>
      <c r="P14" s="104"/>
    </row>
    <row r="15" spans="1:16" ht="23.25">
      <c r="A15" s="158"/>
      <c r="B15" s="181" t="s">
        <v>50</v>
      </c>
      <c r="C15" s="16">
        <f>SUM(C4:C14)</f>
        <v>3279.5</v>
      </c>
      <c r="D15" s="16"/>
      <c r="E15" s="16"/>
      <c r="F15" s="16"/>
      <c r="G15" s="16"/>
      <c r="H15" s="16"/>
      <c r="I15" s="16"/>
      <c r="J15" s="16">
        <f>SUM(J4:J14)</f>
        <v>3279.5</v>
      </c>
      <c r="K15" s="16">
        <f>SUM(K4:K14)</f>
        <v>91.97</v>
      </c>
      <c r="L15" s="16">
        <f>SUM(L4:L14)</f>
        <v>3187.53</v>
      </c>
      <c r="M15" s="104"/>
      <c r="N15" s="77"/>
      <c r="O15" s="154"/>
      <c r="P15" s="74"/>
    </row>
    <row r="16" spans="1:16" ht="23.25">
      <c r="A16" s="158"/>
      <c r="B16" s="117"/>
      <c r="C16" s="154"/>
      <c r="D16" s="154"/>
      <c r="E16" s="154"/>
      <c r="F16" s="154"/>
      <c r="G16" s="154"/>
      <c r="H16" s="104"/>
      <c r="I16" s="104"/>
      <c r="J16" s="104"/>
      <c r="K16" s="154"/>
      <c r="L16" s="154"/>
      <c r="M16" s="104"/>
      <c r="N16" s="77"/>
      <c r="O16" s="154"/>
      <c r="P16" s="74"/>
    </row>
    <row r="17" spans="1:16" ht="23.25">
      <c r="A17" s="158"/>
      <c r="B17" s="117"/>
      <c r="C17" s="154"/>
      <c r="D17" s="154"/>
      <c r="E17" s="154"/>
      <c r="F17" s="154"/>
      <c r="G17" s="154"/>
      <c r="H17" s="104"/>
      <c r="I17" s="104"/>
      <c r="J17" s="104"/>
      <c r="K17" s="154"/>
      <c r="L17" s="154"/>
      <c r="M17" s="104"/>
      <c r="N17" s="77"/>
      <c r="O17" s="154"/>
      <c r="P17" s="74"/>
    </row>
    <row r="18" spans="1:16" ht="23.25">
      <c r="A18" s="158"/>
      <c r="B18" s="117"/>
      <c r="C18" s="154"/>
      <c r="D18" s="154"/>
      <c r="E18" s="154"/>
      <c r="F18" s="154"/>
      <c r="G18" s="154"/>
      <c r="H18" s="104"/>
      <c r="I18" s="104"/>
      <c r="J18" s="99"/>
      <c r="K18" s="154"/>
      <c r="L18" s="154"/>
      <c r="M18" s="104"/>
      <c r="N18" s="77"/>
      <c r="O18" s="4"/>
      <c r="P18" s="74"/>
    </row>
    <row r="19" spans="1:16" ht="23.25">
      <c r="A19" s="158"/>
      <c r="B19" s="117"/>
      <c r="C19" s="154"/>
      <c r="D19" s="104"/>
      <c r="E19" s="104"/>
      <c r="F19" s="104"/>
      <c r="G19" s="104"/>
      <c r="H19" s="104"/>
      <c r="I19" s="104"/>
      <c r="J19" s="154"/>
      <c r="K19" s="104"/>
      <c r="L19" s="154"/>
      <c r="M19" s="104"/>
      <c r="N19" s="77"/>
      <c r="O19" s="154"/>
      <c r="P19" s="74"/>
    </row>
    <row r="20" spans="1:16" ht="36">
      <c r="A20" s="180" t="s">
        <v>370</v>
      </c>
      <c r="B20" s="117"/>
      <c r="C20" s="104"/>
      <c r="D20" s="104"/>
      <c r="E20" s="104"/>
      <c r="F20" s="104"/>
      <c r="G20" s="104"/>
      <c r="H20" s="104"/>
      <c r="I20" s="104"/>
      <c r="J20" s="104"/>
      <c r="K20" s="104"/>
      <c r="L20" s="154"/>
      <c r="M20" s="104"/>
      <c r="N20" s="77"/>
      <c r="O20" s="4"/>
      <c r="P20" s="74"/>
    </row>
    <row r="21" spans="1:16" ht="23.25">
      <c r="A21" s="182">
        <v>42824</v>
      </c>
      <c r="B21" s="183" t="s">
        <v>344</v>
      </c>
      <c r="C21" s="4">
        <v>390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7"/>
      <c r="P21" s="74"/>
    </row>
    <row r="22" spans="1:16" ht="23.25">
      <c r="A22" s="182">
        <v>42824</v>
      </c>
      <c r="B22" s="183" t="s">
        <v>345</v>
      </c>
      <c r="C22" s="4">
        <v>140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7"/>
      <c r="P22" s="74"/>
    </row>
    <row r="23" spans="1:16" ht="23.25">
      <c r="A23" s="182">
        <v>42824</v>
      </c>
      <c r="B23" s="183" t="s">
        <v>346</v>
      </c>
      <c r="C23" s="4">
        <v>140</v>
      </c>
      <c r="D23" s="104"/>
      <c r="E23" s="104"/>
      <c r="F23" s="104"/>
      <c r="G23" s="104"/>
      <c r="H23" s="104"/>
      <c r="I23" s="104"/>
      <c r="J23" s="99"/>
      <c r="K23" s="104"/>
      <c r="L23" s="104"/>
      <c r="M23" s="104"/>
      <c r="N23" s="77"/>
      <c r="O23" s="4"/>
      <c r="P23" s="74"/>
    </row>
    <row r="24" spans="1:16" ht="23.25">
      <c r="A24" s="182">
        <v>42824</v>
      </c>
      <c r="B24" s="183" t="s">
        <v>347</v>
      </c>
      <c r="C24" s="4">
        <v>390</v>
      </c>
      <c r="D24" s="104"/>
      <c r="E24" s="104"/>
      <c r="F24" s="104"/>
      <c r="G24" s="104"/>
      <c r="H24" s="104"/>
      <c r="I24" s="104"/>
      <c r="J24" s="99"/>
      <c r="K24" s="104"/>
      <c r="L24" s="104"/>
      <c r="M24" s="104"/>
      <c r="N24" s="77"/>
      <c r="O24" s="4"/>
      <c r="P24" s="74"/>
    </row>
    <row r="25" spans="1:16" ht="23.25">
      <c r="A25" s="182">
        <v>42824</v>
      </c>
      <c r="B25" s="183" t="s">
        <v>372</v>
      </c>
      <c r="C25" s="4">
        <v>390</v>
      </c>
      <c r="D25" s="104"/>
      <c r="E25" s="104"/>
      <c r="F25" s="104"/>
      <c r="G25" s="104"/>
      <c r="H25" s="104"/>
      <c r="I25" s="104"/>
      <c r="J25" s="99"/>
      <c r="K25" s="104"/>
      <c r="L25" s="104"/>
      <c r="M25" s="104"/>
      <c r="N25" s="77"/>
      <c r="O25" s="4"/>
      <c r="P25" s="74"/>
    </row>
    <row r="26" spans="1:16" ht="23.25">
      <c r="A26" s="184">
        <v>42835</v>
      </c>
      <c r="B26" s="185" t="s">
        <v>358</v>
      </c>
      <c r="C26" s="104">
        <v>140</v>
      </c>
      <c r="D26" s="104"/>
      <c r="E26" s="104"/>
      <c r="F26" s="104"/>
      <c r="G26" s="104"/>
      <c r="H26" s="104"/>
      <c r="I26" s="104"/>
      <c r="J26" s="99"/>
      <c r="K26" s="104"/>
      <c r="L26" s="104"/>
      <c r="M26" s="104"/>
      <c r="N26" s="77"/>
      <c r="O26" s="4"/>
      <c r="P26" s="74"/>
    </row>
    <row r="27" spans="1:16" ht="23.25">
      <c r="A27" s="184">
        <v>42853</v>
      </c>
      <c r="B27" s="185" t="s">
        <v>368</v>
      </c>
      <c r="C27" s="99">
        <v>140</v>
      </c>
      <c r="D27" s="104"/>
      <c r="E27" s="104"/>
      <c r="F27" s="104"/>
      <c r="G27" s="104"/>
      <c r="H27" s="104"/>
      <c r="I27" s="104"/>
      <c r="J27" s="99"/>
      <c r="K27" s="104"/>
      <c r="L27" s="104"/>
      <c r="M27" s="104"/>
      <c r="N27" s="77"/>
      <c r="O27" s="4"/>
      <c r="P27" s="74"/>
    </row>
    <row r="28" spans="1:16" ht="23.25">
      <c r="A28" s="184">
        <v>42853</v>
      </c>
      <c r="B28" s="186" t="s">
        <v>348</v>
      </c>
      <c r="C28" s="99">
        <v>351</v>
      </c>
    </row>
    <row r="29" spans="1:16" ht="23.25">
      <c r="A29" s="184">
        <v>42853</v>
      </c>
      <c r="B29" s="185" t="s">
        <v>369</v>
      </c>
      <c r="C29" s="99">
        <v>745</v>
      </c>
      <c r="D29" s="104"/>
      <c r="E29" s="104"/>
      <c r="F29" s="104"/>
      <c r="G29" s="104"/>
      <c r="H29" s="104"/>
      <c r="I29" s="104"/>
      <c r="J29" s="99"/>
      <c r="K29" s="104"/>
      <c r="L29" s="104"/>
      <c r="M29" s="104"/>
      <c r="N29" s="77"/>
      <c r="O29" s="4"/>
      <c r="P29" s="74"/>
    </row>
    <row r="30" spans="1:16" ht="23.25">
      <c r="A30" s="179"/>
      <c r="B30" s="187"/>
      <c r="C30" s="99"/>
      <c r="D30" s="104"/>
      <c r="E30" s="104"/>
      <c r="F30" s="104"/>
      <c r="G30" s="104"/>
      <c r="H30" s="104"/>
      <c r="I30" s="104"/>
      <c r="J30" s="99"/>
      <c r="K30" s="104"/>
      <c r="L30" s="104"/>
      <c r="M30" s="104"/>
      <c r="N30" s="77"/>
      <c r="O30" s="4"/>
      <c r="P30" s="74"/>
    </row>
    <row r="31" spans="1:16" ht="23.25">
      <c r="A31" s="128"/>
      <c r="B31" s="188" t="s">
        <v>50</v>
      </c>
      <c r="C31" s="16">
        <f>SUM(C21:C29)</f>
        <v>2826</v>
      </c>
      <c r="D31" s="104"/>
      <c r="E31" s="104"/>
      <c r="F31" s="104"/>
      <c r="G31" s="104"/>
      <c r="H31" s="104"/>
      <c r="I31" s="104"/>
      <c r="J31" s="99"/>
      <c r="K31" s="104"/>
      <c r="L31" s="104"/>
      <c r="M31" s="104"/>
      <c r="O31" s="4"/>
      <c r="P31" s="74"/>
    </row>
    <row r="32" spans="1:16" ht="23.25">
      <c r="B32" s="189" t="s">
        <v>374</v>
      </c>
      <c r="C32" s="190">
        <v>35</v>
      </c>
      <c r="D32" s="66"/>
      <c r="E32" s="66"/>
      <c r="F32" s="66"/>
      <c r="G32" s="66"/>
      <c r="H32" s="66"/>
      <c r="I32" s="66"/>
      <c r="J32" s="66"/>
      <c r="K32" s="66"/>
      <c r="L32" s="66"/>
      <c r="M32" s="68"/>
      <c r="N32" s="69"/>
      <c r="O32" s="66"/>
      <c r="P32" s="74"/>
    </row>
    <row r="33" spans="1:16" ht="23.25">
      <c r="B33" s="189" t="s">
        <v>373</v>
      </c>
      <c r="C33" s="190">
        <v>89.06</v>
      </c>
      <c r="D33" s="66"/>
      <c r="E33" s="66"/>
      <c r="F33" s="66"/>
      <c r="G33" s="66"/>
      <c r="H33" s="66"/>
      <c r="I33" s="66"/>
      <c r="J33" s="66"/>
      <c r="K33" s="66"/>
      <c r="L33" s="66"/>
      <c r="M33" s="68"/>
      <c r="N33" s="69"/>
      <c r="O33" s="66"/>
      <c r="P33" s="74"/>
    </row>
    <row r="34" spans="1:16" ht="23.25">
      <c r="A34" s="128"/>
      <c r="B34" s="78"/>
      <c r="C34" s="106"/>
      <c r="D34" s="66"/>
      <c r="E34" s="66"/>
      <c r="F34" s="66"/>
      <c r="G34" s="66"/>
      <c r="H34" s="66"/>
      <c r="I34" s="66"/>
      <c r="J34" s="66"/>
      <c r="K34" s="66"/>
      <c r="M34" s="68"/>
      <c r="N34" s="69"/>
      <c r="O34" s="66"/>
      <c r="P34" s="74"/>
    </row>
    <row r="35" spans="1:16" ht="27.75">
      <c r="A35" s="128"/>
      <c r="B35" s="100"/>
      <c r="C35" s="106"/>
      <c r="D35" s="66"/>
      <c r="E35" s="66"/>
      <c r="F35" s="66"/>
      <c r="G35" s="66"/>
      <c r="H35" s="66"/>
      <c r="I35" s="66"/>
      <c r="J35" s="67"/>
      <c r="K35" s="66"/>
      <c r="L35" s="66"/>
      <c r="M35" s="68"/>
      <c r="N35" s="72"/>
      <c r="O35" s="66"/>
      <c r="P35" s="74"/>
    </row>
    <row r="36" spans="1:16" ht="23.25">
      <c r="A36" s="128"/>
      <c r="B36" s="82"/>
      <c r="C36" s="106"/>
      <c r="D36" s="66"/>
      <c r="E36" s="66"/>
      <c r="F36" s="66"/>
      <c r="G36" s="66"/>
      <c r="H36" s="66"/>
      <c r="I36" s="66"/>
      <c r="J36" s="67"/>
      <c r="K36" s="66"/>
      <c r="L36" s="66"/>
      <c r="M36" s="68"/>
      <c r="N36" s="72"/>
      <c r="O36" s="66"/>
      <c r="P36" s="74"/>
    </row>
    <row r="37" spans="1:16" ht="23.25">
      <c r="A37" s="128"/>
      <c r="B37" s="82"/>
      <c r="C37" s="106"/>
      <c r="D37" s="66"/>
      <c r="E37" s="66"/>
      <c r="F37" s="66"/>
      <c r="G37" s="66"/>
      <c r="H37" s="66"/>
      <c r="I37" s="66"/>
      <c r="J37" s="67"/>
      <c r="K37" s="66"/>
      <c r="L37" s="66"/>
      <c r="M37" s="68"/>
      <c r="N37" s="72"/>
      <c r="O37" s="66"/>
      <c r="P37" s="74"/>
    </row>
    <row r="38" spans="1:16" ht="23.25">
      <c r="A38" s="128"/>
      <c r="B38" s="82"/>
      <c r="C38" s="106"/>
      <c r="D38" s="66"/>
      <c r="E38" s="66"/>
      <c r="F38" s="66"/>
      <c r="G38" s="66"/>
      <c r="H38" s="66"/>
      <c r="I38" s="66"/>
      <c r="J38" s="67"/>
      <c r="K38" s="66"/>
      <c r="L38" s="66"/>
      <c r="M38" s="68"/>
      <c r="N38" s="72"/>
      <c r="O38" s="66"/>
      <c r="P38" s="74"/>
    </row>
    <row r="39" spans="1:16" ht="23.25">
      <c r="A39" s="128"/>
      <c r="B39" s="82"/>
      <c r="C39" s="106"/>
      <c r="D39" s="66"/>
      <c r="E39" s="66"/>
      <c r="F39" s="66"/>
      <c r="G39" s="66"/>
      <c r="H39" s="66"/>
      <c r="I39" s="66"/>
      <c r="J39" s="67"/>
      <c r="K39" s="66"/>
      <c r="L39" s="66"/>
      <c r="M39" s="68"/>
      <c r="N39" s="72"/>
      <c r="O39" s="66"/>
      <c r="P39" s="74"/>
    </row>
    <row r="40" spans="1:16" ht="23.25">
      <c r="A40" s="128"/>
      <c r="B40" s="82"/>
      <c r="C40" s="106"/>
      <c r="D40" s="66"/>
      <c r="E40" s="66"/>
      <c r="F40" s="66"/>
      <c r="G40" s="66"/>
      <c r="H40" s="66"/>
      <c r="I40" s="66"/>
      <c r="J40" s="67"/>
      <c r="K40" s="66"/>
      <c r="L40" s="66"/>
      <c r="M40" s="68"/>
      <c r="N40" s="72"/>
      <c r="O40" s="66"/>
      <c r="P40" s="74"/>
    </row>
    <row r="41" spans="1:16">
      <c r="P41" s="74"/>
    </row>
    <row r="42" spans="1:16" ht="23.25">
      <c r="P42" s="50"/>
    </row>
    <row r="43" spans="1:16" ht="23.25">
      <c r="P43" s="50"/>
    </row>
    <row r="44" spans="1:16" ht="23.25">
      <c r="P44" s="50"/>
    </row>
    <row r="45" spans="1:16" ht="23.25">
      <c r="P45" s="50"/>
    </row>
    <row r="46" spans="1:16" ht="23.25">
      <c r="P46" s="50"/>
    </row>
    <row r="47" spans="1:16" ht="23.25">
      <c r="P47" s="50"/>
    </row>
    <row r="48" spans="1:16" ht="23.25">
      <c r="P48" s="50"/>
    </row>
    <row r="49" spans="1:16" ht="23.25">
      <c r="P49" s="50"/>
    </row>
    <row r="50" spans="1:16" ht="23.25">
      <c r="P50" s="50"/>
    </row>
    <row r="51" spans="1:16" ht="23.25">
      <c r="P51" s="50"/>
    </row>
    <row r="52" spans="1:16" s="97" customFormat="1" ht="22.5" customHeight="1">
      <c r="A52" s="130"/>
      <c r="B52"/>
      <c r="C52" s="123"/>
      <c r="D52"/>
      <c r="E52"/>
      <c r="F52"/>
      <c r="G52"/>
      <c r="H52"/>
      <c r="I52"/>
      <c r="J52"/>
      <c r="K52"/>
      <c r="L52"/>
      <c r="M52"/>
      <c r="N52"/>
      <c r="O52"/>
      <c r="P52" s="89"/>
    </row>
    <row r="53" spans="1:16" s="70" customFormat="1" ht="23.25">
      <c r="A53" s="130"/>
      <c r="B53"/>
      <c r="C53" s="123"/>
      <c r="D53"/>
      <c r="E53"/>
      <c r="F53"/>
      <c r="G53"/>
      <c r="H53"/>
      <c r="I53"/>
      <c r="J53"/>
      <c r="K53"/>
      <c r="L53"/>
      <c r="M53"/>
      <c r="N53"/>
      <c r="O53"/>
      <c r="P53" s="68"/>
    </row>
    <row r="54" spans="1:16" s="70" customFormat="1" ht="23.25">
      <c r="A54" s="130"/>
      <c r="B54"/>
      <c r="C54" s="123"/>
      <c r="D54"/>
      <c r="E54"/>
      <c r="F54"/>
      <c r="G54"/>
      <c r="H54"/>
      <c r="I54"/>
      <c r="J54"/>
      <c r="K54"/>
      <c r="L54"/>
      <c r="M54"/>
      <c r="N54"/>
      <c r="O54"/>
      <c r="P54" s="68"/>
    </row>
    <row r="55" spans="1:16" s="70" customFormat="1" ht="23.25">
      <c r="A55" s="130"/>
      <c r="B55"/>
      <c r="C55" s="123"/>
      <c r="D55"/>
      <c r="E55"/>
      <c r="F55"/>
      <c r="G55"/>
      <c r="H55"/>
      <c r="I55"/>
      <c r="J55"/>
      <c r="K55"/>
      <c r="L55"/>
      <c r="M55"/>
      <c r="N55"/>
      <c r="O55"/>
      <c r="P55" s="68"/>
    </row>
    <row r="56" spans="1:16" s="70" customFormat="1" ht="23.25">
      <c r="A56" s="130"/>
      <c r="B56"/>
      <c r="C56" s="123"/>
      <c r="D56"/>
      <c r="E56"/>
      <c r="F56"/>
      <c r="G56"/>
      <c r="H56"/>
      <c r="I56"/>
      <c r="J56"/>
      <c r="K56"/>
      <c r="L56"/>
      <c r="M56"/>
      <c r="N56"/>
      <c r="O56"/>
      <c r="P56" s="68"/>
    </row>
    <row r="57" spans="1:16" s="70" customFormat="1" ht="23.25">
      <c r="A57" s="130"/>
      <c r="B57"/>
      <c r="C57" s="123"/>
      <c r="D57"/>
      <c r="E57"/>
      <c r="F57"/>
      <c r="G57"/>
      <c r="H57"/>
      <c r="I57"/>
      <c r="J57"/>
      <c r="K57"/>
      <c r="L57"/>
      <c r="M57"/>
      <c r="N57"/>
      <c r="O57"/>
      <c r="P57" s="68"/>
    </row>
    <row r="58" spans="1:16" s="70" customFormat="1" ht="23.25">
      <c r="A58" s="130"/>
      <c r="B58"/>
      <c r="C58" s="123"/>
      <c r="D58"/>
      <c r="E58"/>
      <c r="F58"/>
      <c r="G58"/>
      <c r="H58"/>
      <c r="I58"/>
      <c r="J58"/>
      <c r="K58"/>
      <c r="L58"/>
      <c r="M58"/>
      <c r="N58"/>
      <c r="O58"/>
      <c r="P58" s="68"/>
    </row>
    <row r="59" spans="1:16" s="70" customFormat="1" ht="23.25">
      <c r="A59" s="130"/>
      <c r="B59"/>
      <c r="C59" s="123"/>
      <c r="D59"/>
      <c r="E59"/>
      <c r="F59"/>
      <c r="G59"/>
      <c r="H59"/>
      <c r="I59"/>
      <c r="J59"/>
      <c r="K59"/>
      <c r="L59"/>
      <c r="M59"/>
      <c r="N59"/>
      <c r="O59"/>
      <c r="P59" s="68"/>
    </row>
  </sheetData>
  <customSheetViews>
    <customSheetView guid="{DD41D0B5-6320-4E50-909F-3C946F1CC831}" scale="70" fitToPage="1" hiddenColumns="1" topLeftCell="A13">
      <selection sqref="A1:O33"/>
      <pageMargins left="0.7" right="0.7" top="0.75" bottom="0.75" header="0.3" footer="0.3"/>
      <pageSetup scale="50" orientation="landscape" r:id="rId1"/>
    </customSheetView>
  </customSheetViews>
  <pageMargins left="0.7" right="0.7" top="0.75" bottom="0.75" header="0.3" footer="0.3"/>
  <pageSetup scale="5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opLeftCell="A37" zoomScale="70" zoomScaleNormal="70" workbookViewId="0">
      <selection activeCell="C46" sqref="C46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5.875" hidden="1" customWidth="1"/>
    <col min="5" max="5" width="15.875" hidden="1" customWidth="1"/>
    <col min="6" max="6" width="24.375" hidden="1" customWidth="1"/>
    <col min="7" max="8" width="15" hidden="1" customWidth="1"/>
    <col min="9" max="9" width="20.375" customWidth="1"/>
    <col min="10" max="10" width="18" customWidth="1"/>
    <col min="11" max="11" width="15" customWidth="1"/>
    <col min="12" max="12" width="17.75" customWidth="1"/>
    <col min="13" max="13" width="8.25" hidden="1" customWidth="1"/>
    <col min="14" max="14" width="34.375" customWidth="1"/>
    <col min="15" max="15" width="23.375" customWidth="1"/>
    <col min="16" max="16" width="16.5" customWidth="1"/>
    <col min="18" max="18" width="22.125" customWidth="1"/>
    <col min="19" max="20" width="12.25" customWidth="1"/>
    <col min="21" max="21" width="9" customWidth="1"/>
  </cols>
  <sheetData>
    <row r="1" spans="1:16" ht="36">
      <c r="A1" s="180" t="s">
        <v>375</v>
      </c>
      <c r="B1" s="85"/>
      <c r="C1" s="104"/>
      <c r="D1" s="50"/>
      <c r="E1" s="50"/>
      <c r="F1" s="50"/>
      <c r="G1" s="50"/>
      <c r="H1" s="50"/>
      <c r="I1" s="50"/>
      <c r="J1" s="50"/>
      <c r="K1" s="50"/>
      <c r="L1" s="50"/>
      <c r="M1" s="50"/>
      <c r="N1" t="s">
        <v>320</v>
      </c>
      <c r="O1" s="154" t="e">
        <f>N1*0.027</f>
        <v>#VALUE!</v>
      </c>
      <c r="P1" s="154" t="e">
        <f>N1-O1</f>
        <v>#VALUE!</v>
      </c>
    </row>
    <row r="2" spans="1:16" ht="23.25">
      <c r="A2" s="127" t="s">
        <v>3</v>
      </c>
      <c r="B2" s="192" t="s">
        <v>4</v>
      </c>
      <c r="C2" s="102" t="s">
        <v>44</v>
      </c>
      <c r="D2" s="51" t="s">
        <v>124</v>
      </c>
      <c r="E2" s="51" t="s">
        <v>46</v>
      </c>
      <c r="F2" s="51" t="s">
        <v>221</v>
      </c>
      <c r="G2" s="51" t="s">
        <v>103</v>
      </c>
      <c r="H2" s="62" t="s">
        <v>135</v>
      </c>
      <c r="I2" s="126" t="s">
        <v>282</v>
      </c>
      <c r="J2" s="51" t="s">
        <v>5</v>
      </c>
      <c r="K2" s="51" t="s">
        <v>6</v>
      </c>
      <c r="L2" s="51" t="s">
        <v>7</v>
      </c>
      <c r="M2" s="51" t="s">
        <v>8</v>
      </c>
      <c r="N2" s="50" t="s">
        <v>9</v>
      </c>
      <c r="O2" s="50" t="s">
        <v>10</v>
      </c>
      <c r="P2" s="50"/>
    </row>
    <row r="3" spans="1:16" ht="23.25">
      <c r="A3" s="200"/>
      <c r="B3" s="201"/>
      <c r="O3" s="4">
        <v>7038.62</v>
      </c>
      <c r="P3" s="104"/>
    </row>
    <row r="4" spans="1:16" ht="23.25">
      <c r="A4" s="179">
        <v>42859</v>
      </c>
      <c r="B4" s="197" t="s">
        <v>378</v>
      </c>
      <c r="C4" s="102">
        <v>150</v>
      </c>
      <c r="D4" s="102"/>
      <c r="E4" s="102"/>
      <c r="F4" s="102"/>
      <c r="G4" s="102"/>
      <c r="H4" s="102"/>
      <c r="I4" s="103"/>
      <c r="J4" s="102">
        <v>150</v>
      </c>
      <c r="K4" s="154">
        <f t="shared" ref="K4:K11" si="0">J4*0.027</f>
        <v>4.05</v>
      </c>
      <c r="L4" s="154">
        <f t="shared" ref="L4:L9" si="1">J4-K4</f>
        <v>145.94999999999999</v>
      </c>
      <c r="M4" s="102"/>
      <c r="N4" s="191" t="s">
        <v>377</v>
      </c>
      <c r="O4" s="154">
        <f t="shared" ref="O4:O9" si="2">O3+L4</f>
        <v>7184.57</v>
      </c>
      <c r="P4" s="50"/>
    </row>
    <row r="5" spans="1:16" ht="23.25">
      <c r="A5" s="179">
        <v>42859</v>
      </c>
      <c r="B5" s="197" t="s">
        <v>379</v>
      </c>
      <c r="C5" s="104">
        <v>135</v>
      </c>
      <c r="D5" s="104"/>
      <c r="E5" s="104"/>
      <c r="F5" s="104"/>
      <c r="G5" s="104"/>
      <c r="H5" s="104"/>
      <c r="I5" s="104"/>
      <c r="J5" s="104">
        <v>135</v>
      </c>
      <c r="K5" s="154">
        <f t="shared" si="0"/>
        <v>3.65</v>
      </c>
      <c r="L5" s="154">
        <f t="shared" si="1"/>
        <v>131.35</v>
      </c>
      <c r="M5" s="104"/>
      <c r="N5" s="191" t="s">
        <v>377</v>
      </c>
      <c r="O5" s="154">
        <f t="shared" si="2"/>
        <v>7315.92</v>
      </c>
      <c r="P5" s="50"/>
    </row>
    <row r="6" spans="1:16" ht="38.25">
      <c r="A6" s="179">
        <v>42861</v>
      </c>
      <c r="B6" s="197" t="s">
        <v>381</v>
      </c>
      <c r="C6" s="154">
        <v>197.87</v>
      </c>
      <c r="D6" s="154"/>
      <c r="E6" s="154"/>
      <c r="F6" s="154"/>
      <c r="G6" s="154"/>
      <c r="H6" s="154"/>
      <c r="I6" s="154"/>
      <c r="J6" s="154">
        <v>197.87</v>
      </c>
      <c r="K6" s="154">
        <f t="shared" si="0"/>
        <v>5.34</v>
      </c>
      <c r="L6" s="154">
        <f t="shared" si="1"/>
        <v>192.53</v>
      </c>
      <c r="M6" s="104"/>
      <c r="N6" s="191" t="s">
        <v>380</v>
      </c>
      <c r="O6" s="154">
        <f t="shared" si="2"/>
        <v>7508.45</v>
      </c>
      <c r="P6" s="50"/>
    </row>
    <row r="7" spans="1:16" ht="23.25">
      <c r="A7" s="179">
        <v>42861</v>
      </c>
      <c r="B7" s="197" t="s">
        <v>239</v>
      </c>
      <c r="C7" s="102">
        <v>150</v>
      </c>
      <c r="D7" s="154"/>
      <c r="E7" s="154"/>
      <c r="F7" s="154"/>
      <c r="G7" s="154"/>
      <c r="H7" s="154"/>
      <c r="I7" s="154"/>
      <c r="J7" s="102">
        <v>150</v>
      </c>
      <c r="K7" s="154">
        <f t="shared" si="0"/>
        <v>4.05</v>
      </c>
      <c r="L7" s="154">
        <f t="shared" si="1"/>
        <v>145.94999999999999</v>
      </c>
      <c r="M7" s="104"/>
      <c r="N7" s="191" t="s">
        <v>273</v>
      </c>
      <c r="O7" s="154">
        <f t="shared" si="2"/>
        <v>7654.4</v>
      </c>
      <c r="P7" s="74"/>
    </row>
    <row r="8" spans="1:16" ht="23.25">
      <c r="A8" s="179">
        <v>42868</v>
      </c>
      <c r="B8" s="197" t="s">
        <v>276</v>
      </c>
      <c r="C8" s="102">
        <v>150</v>
      </c>
      <c r="D8" s="154"/>
      <c r="E8" s="154"/>
      <c r="F8" s="154"/>
      <c r="G8" s="154"/>
      <c r="H8" s="154"/>
      <c r="I8" s="154"/>
      <c r="J8" s="102">
        <v>150</v>
      </c>
      <c r="K8" s="154">
        <f t="shared" si="0"/>
        <v>4.05</v>
      </c>
      <c r="L8" s="154">
        <f t="shared" si="1"/>
        <v>145.94999999999999</v>
      </c>
      <c r="M8" s="104"/>
      <c r="N8" s="191" t="s">
        <v>382</v>
      </c>
      <c r="O8" s="154">
        <f t="shared" si="2"/>
        <v>7800.35</v>
      </c>
      <c r="P8" s="74"/>
    </row>
    <row r="9" spans="1:16" ht="23.25">
      <c r="A9" s="179">
        <v>42870</v>
      </c>
      <c r="B9" s="197" t="s">
        <v>384</v>
      </c>
      <c r="C9" s="154">
        <v>765</v>
      </c>
      <c r="D9" s="154"/>
      <c r="E9" s="154"/>
      <c r="F9" s="154"/>
      <c r="G9" s="154"/>
      <c r="H9" s="154"/>
      <c r="I9" s="154"/>
      <c r="J9" s="154">
        <v>765</v>
      </c>
      <c r="K9" s="154">
        <f t="shared" si="0"/>
        <v>20.66</v>
      </c>
      <c r="L9" s="154">
        <f t="shared" si="1"/>
        <v>744.34</v>
      </c>
      <c r="M9" s="104"/>
      <c r="N9" s="191" t="s">
        <v>383</v>
      </c>
      <c r="O9" s="154">
        <f t="shared" si="2"/>
        <v>8544.69</v>
      </c>
      <c r="P9" s="74"/>
    </row>
    <row r="10" spans="1:16" ht="23.25">
      <c r="A10" s="179">
        <v>42874</v>
      </c>
      <c r="B10" s="199" t="s">
        <v>386</v>
      </c>
      <c r="C10" s="154">
        <v>405</v>
      </c>
      <c r="D10" s="154"/>
      <c r="E10" s="154"/>
      <c r="F10" s="154"/>
      <c r="G10" s="154"/>
      <c r="H10" s="154"/>
      <c r="I10" s="154"/>
      <c r="J10" s="154">
        <v>405</v>
      </c>
      <c r="K10" s="154">
        <f t="shared" si="0"/>
        <v>10.94</v>
      </c>
      <c r="L10" s="154">
        <f>J10-K10</f>
        <v>394.06</v>
      </c>
      <c r="M10" s="104"/>
      <c r="N10" s="193" t="s">
        <v>385</v>
      </c>
      <c r="O10" s="154">
        <f>O9+L10</f>
        <v>8938.75</v>
      </c>
      <c r="P10" s="74"/>
    </row>
    <row r="11" spans="1:16" ht="23.25">
      <c r="A11" s="198">
        <v>42877</v>
      </c>
      <c r="B11" s="197" t="s">
        <v>388</v>
      </c>
      <c r="C11" s="154">
        <v>405</v>
      </c>
      <c r="D11" s="154"/>
      <c r="E11" s="154"/>
      <c r="F11" s="154"/>
      <c r="G11" s="154"/>
      <c r="H11" s="154"/>
      <c r="I11" s="154"/>
      <c r="J11" s="154">
        <v>405</v>
      </c>
      <c r="K11" s="154">
        <f t="shared" si="0"/>
        <v>10.94</v>
      </c>
      <c r="L11" s="154">
        <f>J11-K11</f>
        <v>394.06</v>
      </c>
      <c r="M11" s="104"/>
      <c r="N11" s="193" t="s">
        <v>387</v>
      </c>
      <c r="O11" s="154">
        <f>O10+L11</f>
        <v>9332.81</v>
      </c>
      <c r="P11" s="74"/>
    </row>
    <row r="12" spans="1:16" ht="23.25">
      <c r="A12" s="198">
        <v>42882</v>
      </c>
      <c r="B12" s="195" t="s">
        <v>399</v>
      </c>
      <c r="C12" s="154">
        <v>340</v>
      </c>
      <c r="D12" s="154"/>
      <c r="E12" s="154"/>
      <c r="F12" s="154"/>
      <c r="G12" s="154"/>
      <c r="H12" s="154"/>
      <c r="I12" s="154"/>
      <c r="J12" s="154">
        <v>340</v>
      </c>
      <c r="K12" s="154">
        <f>J12*0.027</f>
        <v>9.18</v>
      </c>
      <c r="L12" s="154">
        <f>J12-K12</f>
        <v>330.82</v>
      </c>
      <c r="M12" s="104"/>
      <c r="N12" s="193" t="s">
        <v>398</v>
      </c>
      <c r="O12" s="154">
        <f>O11+L12</f>
        <v>9663.6299999999992</v>
      </c>
      <c r="P12" s="74"/>
    </row>
    <row r="13" spans="1:16" ht="23.25">
      <c r="A13" s="198">
        <v>42882</v>
      </c>
      <c r="B13" s="195" t="s">
        <v>400</v>
      </c>
      <c r="C13" s="154">
        <v>688.5</v>
      </c>
      <c r="D13" s="154"/>
      <c r="E13" s="154"/>
      <c r="F13" s="154"/>
      <c r="G13" s="154"/>
      <c r="H13" s="154"/>
      <c r="I13" s="154"/>
      <c r="J13" s="154">
        <v>688.5</v>
      </c>
      <c r="K13" s="154">
        <f>J13*0.027</f>
        <v>18.59</v>
      </c>
      <c r="L13" s="154">
        <f>J13-K13</f>
        <v>669.91</v>
      </c>
      <c r="M13" s="104"/>
      <c r="N13" s="193" t="s">
        <v>149</v>
      </c>
      <c r="O13" s="154">
        <f>O12+L13</f>
        <v>10333.540000000001</v>
      </c>
      <c r="P13" s="74"/>
    </row>
    <row r="14" spans="1:16" ht="23.25">
      <c r="A14" s="198">
        <v>42885</v>
      </c>
      <c r="B14" s="195" t="s">
        <v>402</v>
      </c>
      <c r="C14" s="154">
        <v>405.55</v>
      </c>
      <c r="D14" s="154"/>
      <c r="E14" s="154"/>
      <c r="F14" s="154"/>
      <c r="G14" s="154"/>
      <c r="H14" s="154"/>
      <c r="I14" s="154"/>
      <c r="J14" s="154">
        <v>405.55</v>
      </c>
      <c r="K14" s="154">
        <v>14.34</v>
      </c>
      <c r="L14" s="154">
        <f>J14-K14</f>
        <v>391.21</v>
      </c>
      <c r="M14" s="104"/>
      <c r="N14" s="202" t="s">
        <v>401</v>
      </c>
      <c r="O14" s="154">
        <f>O13+L14</f>
        <v>10724.75</v>
      </c>
      <c r="P14" s="74"/>
    </row>
    <row r="15" spans="1:16" ht="23.25">
      <c r="A15" s="158"/>
      <c r="B15" s="19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04"/>
      <c r="N15" s="77"/>
      <c r="O15" s="154"/>
      <c r="P15" s="104"/>
    </row>
    <row r="16" spans="1:16" ht="23.25">
      <c r="A16" s="158"/>
      <c r="B16" s="65"/>
      <c r="C16" s="154"/>
      <c r="D16" s="154"/>
      <c r="E16" s="154"/>
      <c r="F16" s="154"/>
      <c r="G16" s="154"/>
      <c r="H16" s="104"/>
      <c r="I16" s="16"/>
      <c r="J16" s="154"/>
      <c r="K16" s="154"/>
      <c r="L16" s="154"/>
      <c r="M16" s="104"/>
      <c r="N16" s="77"/>
      <c r="O16" s="154"/>
      <c r="P16" s="104"/>
    </row>
    <row r="17" spans="1:16" ht="23.25">
      <c r="A17" s="158"/>
      <c r="M17" s="104"/>
      <c r="N17" s="77"/>
      <c r="O17" s="154"/>
      <c r="P17" s="74"/>
    </row>
    <row r="18" spans="1:16" ht="23.25">
      <c r="A18" s="158"/>
      <c r="B18" s="117"/>
      <c r="C18" s="154"/>
      <c r="D18" s="154"/>
      <c r="E18" s="154"/>
      <c r="F18" s="154"/>
      <c r="G18" s="154"/>
      <c r="H18" s="104"/>
      <c r="I18" s="104"/>
      <c r="J18" s="104"/>
      <c r="K18" s="154"/>
      <c r="L18" s="154"/>
      <c r="M18" s="104"/>
      <c r="N18" s="77"/>
      <c r="O18" s="154"/>
      <c r="P18" s="74"/>
    </row>
    <row r="19" spans="1:16" ht="23.25">
      <c r="A19" s="158"/>
      <c r="B19" s="181" t="s">
        <v>50</v>
      </c>
      <c r="C19" s="16">
        <f>SUM(C4:C16)</f>
        <v>3791.92</v>
      </c>
      <c r="D19" s="16"/>
      <c r="E19" s="16"/>
      <c r="F19" s="16"/>
      <c r="G19" s="16"/>
      <c r="H19" s="16"/>
      <c r="I19" s="16"/>
      <c r="J19" s="16">
        <f>SUM(J4:J16)</f>
        <v>3791.92</v>
      </c>
      <c r="K19" s="16">
        <f>SUM(K4:K16)</f>
        <v>105.79</v>
      </c>
      <c r="L19" s="16">
        <f>SUM(L4:L16)</f>
        <v>3686.13</v>
      </c>
      <c r="M19" s="104"/>
      <c r="N19" s="77"/>
      <c r="O19" s="154"/>
      <c r="P19" s="74"/>
    </row>
    <row r="20" spans="1:16" ht="23.25">
      <c r="A20" s="158"/>
      <c r="B20" s="117"/>
      <c r="C20" s="154"/>
      <c r="D20" s="154"/>
      <c r="E20" s="154"/>
      <c r="F20" s="154"/>
      <c r="G20" s="154"/>
      <c r="H20" s="104"/>
      <c r="I20" s="104"/>
      <c r="J20" s="99"/>
      <c r="K20" s="154"/>
      <c r="L20" s="154"/>
      <c r="M20" s="104"/>
      <c r="N20" s="77"/>
      <c r="O20" s="4"/>
      <c r="P20" s="74"/>
    </row>
    <row r="21" spans="1:16" ht="23.25">
      <c r="A21" s="158"/>
      <c r="B21" s="117"/>
      <c r="C21" s="154"/>
      <c r="D21" s="104"/>
      <c r="E21" s="104"/>
      <c r="F21" s="104"/>
      <c r="G21" s="104"/>
      <c r="H21" s="104"/>
      <c r="I21" s="104"/>
      <c r="J21" s="154"/>
      <c r="K21" s="104"/>
      <c r="L21" s="154"/>
      <c r="M21" s="104"/>
      <c r="N21" s="77"/>
      <c r="O21" s="154"/>
      <c r="P21" s="74"/>
    </row>
    <row r="22" spans="1:16" ht="36">
      <c r="A22" s="180" t="s">
        <v>376</v>
      </c>
      <c r="B22" s="117"/>
      <c r="C22" s="104"/>
      <c r="D22" s="104"/>
      <c r="E22" s="104"/>
      <c r="F22" s="104"/>
      <c r="G22" s="104"/>
      <c r="H22" s="104"/>
      <c r="I22" s="104"/>
      <c r="J22" s="104"/>
      <c r="K22" s="104"/>
      <c r="L22" s="154"/>
      <c r="M22" s="104"/>
      <c r="N22" s="77"/>
      <c r="O22" s="4"/>
      <c r="P22" s="74"/>
    </row>
    <row r="23" spans="1:16" ht="23.25">
      <c r="A23" s="182">
        <v>42855</v>
      </c>
      <c r="B23" s="183" t="s">
        <v>345</v>
      </c>
      <c r="C23" s="4">
        <v>140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77"/>
      <c r="P23" s="74"/>
    </row>
    <row r="24" spans="1:16" ht="23.25">
      <c r="A24" s="182">
        <v>42855</v>
      </c>
      <c r="B24" s="183" t="s">
        <v>346</v>
      </c>
      <c r="C24" s="4">
        <v>140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77"/>
      <c r="P24" s="74"/>
    </row>
    <row r="25" spans="1:16" ht="23.25">
      <c r="A25" s="182">
        <v>42856</v>
      </c>
      <c r="B25" s="183" t="s">
        <v>389</v>
      </c>
      <c r="C25" s="4">
        <v>745</v>
      </c>
      <c r="D25" s="104"/>
      <c r="E25" s="104"/>
      <c r="F25" s="104"/>
      <c r="G25" s="104"/>
      <c r="H25" s="104"/>
      <c r="I25" s="104"/>
      <c r="J25" s="99"/>
      <c r="K25" s="104"/>
      <c r="L25" s="104"/>
      <c r="M25" s="104"/>
      <c r="N25" s="77"/>
      <c r="O25" s="4"/>
      <c r="P25" s="74"/>
    </row>
    <row r="26" spans="1:16" ht="23.25">
      <c r="A26" s="182">
        <v>42860</v>
      </c>
      <c r="B26" s="183" t="s">
        <v>126</v>
      </c>
      <c r="C26" s="4">
        <v>140</v>
      </c>
      <c r="D26" s="104"/>
      <c r="E26" s="104"/>
      <c r="F26" s="104"/>
      <c r="G26" s="104"/>
      <c r="H26" s="104"/>
      <c r="I26" s="104"/>
      <c r="J26" s="99"/>
      <c r="K26" s="104"/>
      <c r="L26" s="104"/>
      <c r="M26" s="104"/>
      <c r="N26" s="77"/>
      <c r="O26" s="4"/>
      <c r="P26" s="74"/>
    </row>
    <row r="27" spans="1:16" ht="23.25">
      <c r="A27" s="182">
        <v>42862</v>
      </c>
      <c r="B27" s="183" t="s">
        <v>390</v>
      </c>
      <c r="C27" s="4">
        <v>140</v>
      </c>
      <c r="D27" s="104"/>
      <c r="E27" s="104"/>
      <c r="F27" s="104"/>
      <c r="G27" s="104"/>
      <c r="H27" s="104"/>
      <c r="I27" s="104"/>
      <c r="J27" s="99"/>
      <c r="K27" s="104"/>
      <c r="L27" s="104"/>
      <c r="M27" s="104"/>
      <c r="N27" s="77"/>
      <c r="O27" s="4"/>
      <c r="P27" s="74"/>
    </row>
    <row r="28" spans="1:16" ht="23.25">
      <c r="A28" s="184">
        <v>42864</v>
      </c>
      <c r="B28" s="185" t="s">
        <v>391</v>
      </c>
      <c r="C28" s="104">
        <v>390</v>
      </c>
      <c r="D28" s="104"/>
      <c r="E28" s="104"/>
      <c r="F28" s="104"/>
      <c r="G28" s="104"/>
      <c r="H28" s="104"/>
      <c r="I28" s="104"/>
      <c r="J28" s="99"/>
      <c r="K28" s="104"/>
      <c r="L28" s="104"/>
      <c r="M28" s="104"/>
      <c r="N28" s="77"/>
      <c r="O28" s="4"/>
      <c r="P28" s="74"/>
    </row>
    <row r="29" spans="1:16" ht="23.25">
      <c r="A29" s="184">
        <v>42870</v>
      </c>
      <c r="B29" s="185" t="s">
        <v>392</v>
      </c>
      <c r="C29" s="99">
        <v>140</v>
      </c>
      <c r="D29" s="104"/>
      <c r="E29" s="104"/>
      <c r="F29" s="104"/>
      <c r="G29" s="104"/>
      <c r="H29" s="104"/>
      <c r="I29" s="104"/>
      <c r="J29" s="99"/>
      <c r="K29" s="104"/>
      <c r="L29" s="104"/>
      <c r="M29" s="104"/>
      <c r="N29" s="77"/>
      <c r="O29" s="4"/>
      <c r="P29" s="74"/>
    </row>
    <row r="30" spans="1:16" ht="23.25">
      <c r="A30" s="184">
        <v>42870</v>
      </c>
      <c r="B30" s="185" t="s">
        <v>392</v>
      </c>
      <c r="C30" s="99">
        <v>126</v>
      </c>
    </row>
    <row r="31" spans="1:16" ht="23.25">
      <c r="A31" s="184">
        <v>42870</v>
      </c>
      <c r="B31" s="185" t="s">
        <v>392</v>
      </c>
      <c r="C31" s="99">
        <v>126</v>
      </c>
      <c r="D31" s="104"/>
      <c r="E31" s="104"/>
      <c r="F31" s="104"/>
      <c r="G31" s="104"/>
      <c r="H31" s="104"/>
      <c r="I31" s="104"/>
      <c r="J31" s="99"/>
      <c r="K31" s="104"/>
      <c r="L31" s="104"/>
      <c r="M31" s="104"/>
      <c r="N31" s="77"/>
      <c r="O31" s="4"/>
      <c r="P31" s="74"/>
    </row>
    <row r="32" spans="1:16" ht="23.25">
      <c r="A32" s="184">
        <v>42874</v>
      </c>
      <c r="B32" s="185" t="s">
        <v>393</v>
      </c>
      <c r="C32" s="99">
        <v>126</v>
      </c>
      <c r="D32" s="104"/>
      <c r="E32" s="104"/>
      <c r="F32" s="104"/>
      <c r="G32" s="104"/>
      <c r="H32" s="104"/>
      <c r="I32" s="104"/>
      <c r="J32" s="99"/>
      <c r="K32" s="104"/>
      <c r="L32" s="104"/>
      <c r="M32" s="104"/>
      <c r="N32" s="77"/>
      <c r="O32" s="4"/>
      <c r="P32" s="74"/>
    </row>
    <row r="33" spans="1:16" ht="23.25">
      <c r="A33" s="184">
        <v>42874</v>
      </c>
      <c r="B33" s="185" t="s">
        <v>393</v>
      </c>
      <c r="C33" s="99">
        <v>140</v>
      </c>
      <c r="D33" s="104"/>
      <c r="E33" s="104"/>
      <c r="F33" s="104"/>
      <c r="G33" s="104"/>
      <c r="H33" s="104"/>
      <c r="I33" s="104"/>
      <c r="J33" s="99"/>
      <c r="K33" s="104"/>
      <c r="L33" s="104"/>
      <c r="M33" s="104"/>
      <c r="N33" s="77"/>
      <c r="O33" s="4"/>
      <c r="P33" s="74"/>
    </row>
    <row r="34" spans="1:16" ht="23.25">
      <c r="A34" s="184">
        <v>42883</v>
      </c>
      <c r="B34" s="185" t="s">
        <v>368</v>
      </c>
      <c r="C34" s="99">
        <v>140</v>
      </c>
      <c r="D34" s="104"/>
      <c r="E34" s="104"/>
      <c r="F34" s="104"/>
      <c r="G34" s="104"/>
      <c r="H34" s="104"/>
      <c r="I34" s="104"/>
      <c r="J34" s="99"/>
      <c r="K34" s="104"/>
      <c r="L34" s="104"/>
      <c r="M34" s="104"/>
      <c r="N34" s="77"/>
      <c r="O34" s="4"/>
      <c r="P34" s="74"/>
    </row>
    <row r="35" spans="1:16" ht="23.25">
      <c r="A35" s="184">
        <v>42885</v>
      </c>
      <c r="B35" s="196" t="s">
        <v>345</v>
      </c>
      <c r="C35" s="99">
        <v>140</v>
      </c>
      <c r="D35" s="104"/>
      <c r="E35" s="104"/>
      <c r="F35" s="104"/>
      <c r="G35" s="104"/>
      <c r="H35" s="104"/>
      <c r="I35" s="104"/>
      <c r="J35" s="99"/>
      <c r="K35" s="104"/>
      <c r="L35" s="104"/>
      <c r="M35" s="104"/>
      <c r="N35" s="77"/>
      <c r="O35" s="4"/>
      <c r="P35" s="74"/>
    </row>
    <row r="36" spans="1:16" ht="23.25">
      <c r="A36" s="184">
        <v>42885</v>
      </c>
      <c r="B36" s="185" t="s">
        <v>394</v>
      </c>
      <c r="C36" s="99">
        <v>670.5</v>
      </c>
      <c r="D36" s="104"/>
      <c r="E36" s="104"/>
      <c r="F36" s="104"/>
      <c r="G36" s="104"/>
      <c r="H36" s="104"/>
      <c r="I36" s="104"/>
      <c r="J36" s="99"/>
      <c r="K36" s="104"/>
      <c r="L36" s="104"/>
      <c r="M36" s="104"/>
      <c r="N36" s="77"/>
      <c r="O36" s="4"/>
      <c r="P36" s="74"/>
    </row>
    <row r="37" spans="1:16" ht="23.25">
      <c r="A37" s="184">
        <v>42885</v>
      </c>
      <c r="B37" s="185" t="s">
        <v>126</v>
      </c>
      <c r="C37" s="99">
        <v>140</v>
      </c>
      <c r="D37" s="104"/>
      <c r="E37" s="104"/>
      <c r="F37" s="104"/>
      <c r="G37" s="104"/>
      <c r="H37" s="104"/>
      <c r="I37" s="104"/>
      <c r="J37" s="99"/>
      <c r="K37" s="104"/>
      <c r="L37" s="104"/>
      <c r="M37" s="104"/>
      <c r="N37" s="77"/>
      <c r="O37" s="4"/>
      <c r="P37" s="74"/>
    </row>
    <row r="38" spans="1:16" ht="23.25">
      <c r="A38" s="184">
        <v>42885</v>
      </c>
      <c r="B38" s="185" t="s">
        <v>394</v>
      </c>
      <c r="C38" s="99">
        <v>745</v>
      </c>
      <c r="D38" s="104"/>
      <c r="E38" s="104"/>
      <c r="F38" s="104"/>
      <c r="G38" s="104"/>
      <c r="H38" s="104"/>
      <c r="I38" s="104"/>
      <c r="J38" s="99"/>
      <c r="K38" s="104"/>
      <c r="L38" s="104"/>
      <c r="M38" s="104"/>
      <c r="N38" s="77"/>
      <c r="O38" s="4"/>
      <c r="P38" s="74"/>
    </row>
    <row r="39" spans="1:16" ht="23.25">
      <c r="A39" s="184">
        <v>42885</v>
      </c>
      <c r="B39" s="185" t="s">
        <v>395</v>
      </c>
      <c r="C39" s="99">
        <v>390</v>
      </c>
      <c r="D39" s="104"/>
      <c r="E39" s="104"/>
      <c r="F39" s="104"/>
      <c r="G39" s="104"/>
      <c r="H39" s="104"/>
      <c r="I39" s="104"/>
      <c r="J39" s="99"/>
      <c r="K39" s="104"/>
      <c r="L39" s="104"/>
      <c r="M39" s="104"/>
      <c r="N39" s="77"/>
      <c r="O39" s="4"/>
      <c r="P39" s="74"/>
    </row>
    <row r="40" spans="1:16" ht="23.25">
      <c r="A40" s="184">
        <v>42885</v>
      </c>
      <c r="B40" s="185" t="s">
        <v>396</v>
      </c>
      <c r="C40" s="99">
        <v>745</v>
      </c>
      <c r="D40" s="104"/>
      <c r="E40" s="104"/>
      <c r="F40" s="104"/>
      <c r="G40" s="104"/>
      <c r="H40" s="104"/>
      <c r="I40" s="104"/>
      <c r="J40" s="99"/>
      <c r="K40" s="104"/>
      <c r="L40" s="104"/>
      <c r="M40" s="104"/>
      <c r="N40" s="77"/>
      <c r="O40" s="4"/>
      <c r="P40" s="74"/>
    </row>
    <row r="41" spans="1:16" ht="23.25">
      <c r="A41" s="184">
        <v>42885</v>
      </c>
      <c r="B41" s="185" t="s">
        <v>111</v>
      </c>
      <c r="C41" s="99">
        <v>390</v>
      </c>
      <c r="D41" s="104"/>
      <c r="E41" s="104"/>
      <c r="F41" s="104"/>
      <c r="G41" s="104"/>
      <c r="H41" s="104"/>
      <c r="I41" s="104"/>
      <c r="J41" s="99"/>
      <c r="K41" s="104"/>
      <c r="L41" s="104"/>
      <c r="M41" s="104"/>
      <c r="N41" s="77"/>
      <c r="O41" s="4"/>
      <c r="P41" s="74"/>
    </row>
    <row r="42" spans="1:16" ht="23.25">
      <c r="A42" s="184">
        <v>42885</v>
      </c>
      <c r="B42" s="185" t="s">
        <v>397</v>
      </c>
      <c r="C42" s="99">
        <v>390</v>
      </c>
      <c r="D42" s="104"/>
      <c r="E42" s="104"/>
      <c r="F42" s="104"/>
      <c r="G42" s="104"/>
      <c r="H42" s="104"/>
      <c r="I42" s="104"/>
      <c r="J42" s="99"/>
      <c r="K42" s="104"/>
      <c r="L42" s="104"/>
      <c r="M42" s="104"/>
      <c r="N42" s="77"/>
      <c r="O42" s="4"/>
      <c r="P42" s="74"/>
    </row>
    <row r="43" spans="1:16" ht="23.25">
      <c r="A43" s="184"/>
      <c r="B43" s="185"/>
      <c r="C43" s="99"/>
      <c r="D43" s="104"/>
      <c r="E43" s="104"/>
      <c r="F43" s="104"/>
      <c r="G43" s="104"/>
      <c r="H43" s="104"/>
      <c r="I43" s="104"/>
      <c r="J43" s="99"/>
      <c r="K43" s="104"/>
      <c r="L43" s="104"/>
      <c r="M43" s="104"/>
      <c r="N43" s="77"/>
      <c r="O43" s="4"/>
      <c r="P43" s="74"/>
    </row>
    <row r="44" spans="1:16" ht="23.25">
      <c r="A44" s="128"/>
      <c r="B44" s="188" t="s">
        <v>50</v>
      </c>
      <c r="C44" s="16">
        <f>SUM(C23:C42)</f>
        <v>6103.5</v>
      </c>
      <c r="D44" s="104"/>
      <c r="E44" s="104"/>
      <c r="F44" s="104"/>
      <c r="G44" s="104"/>
      <c r="H44" s="104"/>
      <c r="I44" s="104"/>
      <c r="J44" s="99"/>
      <c r="K44" s="104"/>
      <c r="L44" s="104"/>
      <c r="M44" s="104"/>
      <c r="O44" s="4"/>
      <c r="P44" s="74"/>
    </row>
    <row r="45" spans="1:16" ht="23.25">
      <c r="B45" s="189" t="s">
        <v>374</v>
      </c>
      <c r="C45" s="190"/>
      <c r="D45" s="66"/>
      <c r="E45" s="66"/>
      <c r="F45" s="66"/>
      <c r="G45" s="66"/>
      <c r="H45" s="66"/>
      <c r="I45" s="66"/>
      <c r="J45" s="66"/>
      <c r="K45" s="66"/>
      <c r="L45" s="66"/>
      <c r="M45" s="68"/>
      <c r="N45" s="69"/>
      <c r="O45" s="66"/>
      <c r="P45" s="74"/>
    </row>
    <row r="46" spans="1:16" ht="23.25">
      <c r="B46" s="189" t="s">
        <v>373</v>
      </c>
      <c r="C46" s="190"/>
      <c r="D46" s="66"/>
      <c r="E46" s="66"/>
      <c r="F46" s="66"/>
      <c r="G46" s="66"/>
      <c r="H46" s="66"/>
      <c r="I46" s="66"/>
      <c r="J46" s="66"/>
      <c r="K46" s="66"/>
      <c r="L46" s="66"/>
      <c r="M46" s="68"/>
      <c r="N46" s="69"/>
      <c r="O46" s="66"/>
      <c r="P46" s="74"/>
    </row>
    <row r="47" spans="1:16" ht="23.25">
      <c r="A47" s="128"/>
      <c r="B47" s="78"/>
      <c r="C47" s="106"/>
      <c r="D47" s="66"/>
      <c r="E47" s="66"/>
      <c r="F47" s="66"/>
      <c r="G47" s="66"/>
      <c r="H47" s="66"/>
      <c r="I47" s="66"/>
      <c r="J47" s="66"/>
      <c r="K47" s="66"/>
      <c r="M47" s="68"/>
      <c r="N47" s="69"/>
      <c r="O47" s="66"/>
      <c r="P47" s="74"/>
    </row>
    <row r="48" spans="1:16" ht="27.75">
      <c r="A48" s="128"/>
      <c r="B48" s="100"/>
      <c r="C48" s="106"/>
      <c r="D48" s="66"/>
      <c r="E48" s="66"/>
      <c r="F48" s="66"/>
      <c r="G48" s="66"/>
      <c r="H48" s="66"/>
      <c r="I48" s="66"/>
      <c r="J48" s="67"/>
      <c r="K48" s="66"/>
      <c r="L48" s="66"/>
      <c r="M48" s="68"/>
      <c r="N48" s="72"/>
      <c r="O48" s="66"/>
      <c r="P48" s="74"/>
    </row>
    <row r="49" spans="1:16" ht="23.25">
      <c r="A49" s="128"/>
      <c r="B49" s="82"/>
      <c r="C49" s="106"/>
      <c r="D49" s="66"/>
      <c r="E49" s="66"/>
      <c r="F49" s="66"/>
      <c r="G49" s="66"/>
      <c r="H49" s="66"/>
      <c r="I49" s="66"/>
      <c r="J49" s="67"/>
      <c r="K49" s="66"/>
      <c r="L49" s="66"/>
      <c r="M49" s="68"/>
      <c r="N49" s="72"/>
      <c r="O49" s="66"/>
      <c r="P49" s="74"/>
    </row>
    <row r="50" spans="1:16" ht="23.25">
      <c r="A50" s="128"/>
      <c r="B50" s="82"/>
      <c r="C50" s="106"/>
      <c r="D50" s="66"/>
      <c r="E50" s="66"/>
      <c r="F50" s="66"/>
      <c r="G50" s="66"/>
      <c r="H50" s="66"/>
      <c r="I50" s="66"/>
      <c r="J50" s="67"/>
      <c r="K50" s="66"/>
      <c r="L50" s="66"/>
      <c r="M50" s="68"/>
      <c r="N50" s="72"/>
      <c r="O50" s="66"/>
      <c r="P50" s="74"/>
    </row>
    <row r="51" spans="1:16" ht="23.25">
      <c r="A51" s="128"/>
      <c r="B51" s="82"/>
      <c r="C51" s="106"/>
      <c r="D51" s="66"/>
      <c r="E51" s="66"/>
      <c r="F51" s="66"/>
      <c r="G51" s="66"/>
      <c r="H51" s="66"/>
      <c r="I51" s="66"/>
      <c r="J51" s="67"/>
      <c r="K51" s="66"/>
      <c r="L51" s="66"/>
      <c r="M51" s="68"/>
      <c r="N51" s="72"/>
      <c r="O51" s="66"/>
      <c r="P51" s="74"/>
    </row>
    <row r="52" spans="1:16" ht="23.25">
      <c r="A52" s="128"/>
      <c r="B52" s="82"/>
      <c r="C52" s="106"/>
      <c r="D52" s="66"/>
      <c r="E52" s="66"/>
      <c r="F52" s="66"/>
      <c r="G52" s="66"/>
      <c r="H52" s="66"/>
      <c r="I52" s="66"/>
      <c r="J52" s="67"/>
      <c r="K52" s="66"/>
      <c r="L52" s="66"/>
      <c r="M52" s="68"/>
      <c r="N52" s="72"/>
      <c r="O52" s="66"/>
      <c r="P52" s="74"/>
    </row>
    <row r="53" spans="1:16" ht="23.25">
      <c r="A53" s="128"/>
      <c r="B53" s="82"/>
      <c r="C53" s="106"/>
      <c r="D53" s="66"/>
      <c r="E53" s="66"/>
      <c r="F53" s="66"/>
      <c r="G53" s="66"/>
      <c r="H53" s="66"/>
      <c r="I53" s="66"/>
      <c r="J53" s="67"/>
      <c r="K53" s="66"/>
      <c r="L53" s="66"/>
      <c r="M53" s="68"/>
      <c r="N53" s="72"/>
      <c r="O53" s="66"/>
      <c r="P53" s="74"/>
    </row>
    <row r="54" spans="1:16">
      <c r="P54" s="74"/>
    </row>
    <row r="55" spans="1:16" ht="23.25">
      <c r="P55" s="50"/>
    </row>
    <row r="56" spans="1:16" ht="23.25">
      <c r="P56" s="50"/>
    </row>
    <row r="57" spans="1:16" ht="23.25">
      <c r="P57" s="50"/>
    </row>
    <row r="58" spans="1:16" ht="23.25">
      <c r="P58" s="50"/>
    </row>
    <row r="59" spans="1:16" ht="23.25">
      <c r="P59" s="50"/>
    </row>
    <row r="60" spans="1:16" ht="23.25">
      <c r="P60" s="50"/>
    </row>
    <row r="61" spans="1:16" ht="23.25">
      <c r="P61" s="50"/>
    </row>
    <row r="62" spans="1:16" ht="23.25">
      <c r="P62" s="50"/>
    </row>
    <row r="63" spans="1:16" ht="23.25">
      <c r="P63" s="50"/>
    </row>
    <row r="64" spans="1:16" ht="23.25">
      <c r="P64" s="50"/>
    </row>
    <row r="65" spans="1:16" s="97" customFormat="1" ht="22.5" customHeight="1">
      <c r="A65" s="130"/>
      <c r="B65"/>
      <c r="C65" s="123"/>
      <c r="D65"/>
      <c r="E65"/>
      <c r="F65"/>
      <c r="G65"/>
      <c r="H65"/>
      <c r="I65"/>
      <c r="J65"/>
      <c r="K65"/>
      <c r="L65"/>
      <c r="M65"/>
      <c r="N65"/>
      <c r="O65"/>
      <c r="P65" s="89"/>
    </row>
    <row r="66" spans="1:16" s="70" customFormat="1" ht="23.25">
      <c r="A66" s="130"/>
      <c r="B66"/>
      <c r="C66" s="123"/>
      <c r="D66"/>
      <c r="E66"/>
      <c r="F66"/>
      <c r="G66"/>
      <c r="H66"/>
      <c r="I66"/>
      <c r="J66"/>
      <c r="K66"/>
      <c r="L66"/>
      <c r="M66"/>
      <c r="N66"/>
      <c r="O66"/>
      <c r="P66" s="68"/>
    </row>
    <row r="67" spans="1:16" s="70" customFormat="1" ht="23.25">
      <c r="A67" s="130"/>
      <c r="B67"/>
      <c r="C67" s="123"/>
      <c r="D67"/>
      <c r="E67"/>
      <c r="F67"/>
      <c r="G67"/>
      <c r="H67"/>
      <c r="I67"/>
      <c r="J67"/>
      <c r="K67"/>
      <c r="L67"/>
      <c r="M67"/>
      <c r="N67"/>
      <c r="O67"/>
      <c r="P67" s="68"/>
    </row>
    <row r="68" spans="1:16" s="70" customFormat="1" ht="23.25">
      <c r="A68" s="130"/>
      <c r="B68"/>
      <c r="C68" s="123"/>
      <c r="D68"/>
      <c r="E68"/>
      <c r="F68"/>
      <c r="G68"/>
      <c r="H68"/>
      <c r="I68"/>
      <c r="J68"/>
      <c r="K68"/>
      <c r="L68"/>
      <c r="M68"/>
      <c r="N68"/>
      <c r="O68"/>
      <c r="P68" s="68"/>
    </row>
    <row r="69" spans="1:16" s="70" customFormat="1" ht="23.25">
      <c r="A69" s="130"/>
      <c r="B69"/>
      <c r="C69" s="123"/>
      <c r="D69"/>
      <c r="E69"/>
      <c r="F69"/>
      <c r="G69"/>
      <c r="H69"/>
      <c r="I69"/>
      <c r="J69"/>
      <c r="K69"/>
      <c r="L69"/>
      <c r="M69"/>
      <c r="N69"/>
      <c r="O69"/>
      <c r="P69" s="68"/>
    </row>
    <row r="70" spans="1:16" s="70" customFormat="1" ht="23.25">
      <c r="A70" s="130"/>
      <c r="B70"/>
      <c r="C70" s="123"/>
      <c r="D70"/>
      <c r="E70"/>
      <c r="F70"/>
      <c r="G70"/>
      <c r="H70"/>
      <c r="I70"/>
      <c r="J70"/>
      <c r="K70"/>
      <c r="L70"/>
      <c r="M70"/>
      <c r="N70"/>
      <c r="O70"/>
      <c r="P70" s="68"/>
    </row>
    <row r="71" spans="1:16" s="70" customFormat="1" ht="23.25">
      <c r="A71" s="130"/>
      <c r="B71"/>
      <c r="C71" s="123"/>
      <c r="D71"/>
      <c r="E71"/>
      <c r="F71"/>
      <c r="G71"/>
      <c r="H71"/>
      <c r="I71"/>
      <c r="J71"/>
      <c r="K71"/>
      <c r="L71"/>
      <c r="M71"/>
      <c r="N71"/>
      <c r="O71"/>
      <c r="P71" s="68"/>
    </row>
    <row r="72" spans="1:16" s="70" customFormat="1" ht="23.25">
      <c r="A72" s="130"/>
      <c r="B72"/>
      <c r="C72" s="123"/>
      <c r="D72"/>
      <c r="E72"/>
      <c r="F72"/>
      <c r="G72"/>
      <c r="H72"/>
      <c r="I72"/>
      <c r="J72"/>
      <c r="K72"/>
      <c r="L72"/>
      <c r="M72"/>
      <c r="N72"/>
      <c r="O72"/>
      <c r="P72" s="68"/>
    </row>
  </sheetData>
  <customSheetViews>
    <customSheetView guid="{DD41D0B5-6320-4E50-909F-3C946F1CC831}" scale="70" fitToPage="1" hiddenColumns="1" topLeftCell="A37">
      <selection activeCell="C46" sqref="C46"/>
      <pageMargins left="0.7" right="0.7" top="0.75" bottom="0.75" header="0.3" footer="0.3"/>
      <pageSetup scale="50" orientation="landscape" r:id="rId1"/>
    </customSheetView>
  </customSheetViews>
  <pageMargins left="0.7" right="0.7" top="0.75" bottom="0.75" header="0.3" footer="0.3"/>
  <pageSetup scale="5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opLeftCell="E4" zoomScale="70" zoomScaleNormal="70" workbookViewId="0">
      <selection activeCell="C49" sqref="C49:C54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5.875" customWidth="1"/>
    <col min="5" max="5" width="15.875" customWidth="1"/>
    <col min="6" max="6" width="24.375" customWidth="1"/>
    <col min="7" max="7" width="15" customWidth="1"/>
    <col min="8" max="8" width="2.5" customWidth="1"/>
    <col min="9" max="9" width="20.375" customWidth="1"/>
    <col min="10" max="10" width="18" customWidth="1"/>
    <col min="11" max="11" width="15" customWidth="1"/>
    <col min="12" max="12" width="17.75" customWidth="1"/>
    <col min="13" max="13" width="8.25" hidden="1" customWidth="1"/>
    <col min="14" max="14" width="34.375" customWidth="1"/>
    <col min="15" max="15" width="23.375" customWidth="1"/>
    <col min="16" max="16" width="16.5" customWidth="1"/>
    <col min="18" max="18" width="22.125" customWidth="1"/>
    <col min="19" max="20" width="12.25" customWidth="1"/>
    <col min="21" max="21" width="9" customWidth="1"/>
  </cols>
  <sheetData>
    <row r="1" spans="1:16" ht="36">
      <c r="A1" s="180" t="s">
        <v>403</v>
      </c>
      <c r="B1" s="85"/>
      <c r="C1" s="104"/>
      <c r="D1" s="50"/>
      <c r="E1" s="50"/>
      <c r="F1" s="50"/>
      <c r="G1" s="50"/>
      <c r="H1" s="50"/>
      <c r="I1" s="50"/>
      <c r="J1" s="50"/>
      <c r="K1" s="50"/>
      <c r="L1" s="50"/>
      <c r="M1" s="50"/>
      <c r="N1" t="s">
        <v>320</v>
      </c>
      <c r="O1" s="154" t="e">
        <f>N1*0.027</f>
        <v>#VALUE!</v>
      </c>
      <c r="P1" s="154" t="e">
        <f>N1-O1</f>
        <v>#VALUE!</v>
      </c>
    </row>
    <row r="2" spans="1:16" ht="23.25">
      <c r="A2" s="127" t="s">
        <v>3</v>
      </c>
      <c r="B2" s="192" t="s">
        <v>4</v>
      </c>
      <c r="C2" s="102" t="s">
        <v>44</v>
      </c>
      <c r="D2" s="51" t="s">
        <v>124</v>
      </c>
      <c r="E2" s="51" t="s">
        <v>46</v>
      </c>
      <c r="F2" s="51" t="s">
        <v>221</v>
      </c>
      <c r="G2" s="51" t="s">
        <v>103</v>
      </c>
      <c r="H2" s="62" t="s">
        <v>135</v>
      </c>
      <c r="I2" s="126" t="s">
        <v>282</v>
      </c>
      <c r="J2" s="51" t="s">
        <v>5</v>
      </c>
      <c r="K2" s="51" t="s">
        <v>6</v>
      </c>
      <c r="L2" s="51" t="s">
        <v>7</v>
      </c>
      <c r="M2" s="51" t="s">
        <v>8</v>
      </c>
      <c r="N2" s="50" t="s">
        <v>9</v>
      </c>
      <c r="O2" s="50" t="s">
        <v>10</v>
      </c>
      <c r="P2" s="50"/>
    </row>
    <row r="3" spans="1:16" ht="23.25">
      <c r="A3" s="200"/>
      <c r="B3" s="201"/>
      <c r="O3" s="104">
        <v>10724.75</v>
      </c>
      <c r="P3" s="104"/>
    </row>
    <row r="4" spans="1:16" ht="23.25">
      <c r="A4" s="179">
        <v>42889</v>
      </c>
      <c r="B4" s="195" t="s">
        <v>406</v>
      </c>
      <c r="C4" s="102">
        <v>405</v>
      </c>
      <c r="D4" s="102"/>
      <c r="E4" s="102"/>
      <c r="F4" s="102"/>
      <c r="G4" s="102"/>
      <c r="H4" s="102"/>
      <c r="I4" s="103"/>
      <c r="J4" s="102">
        <v>405</v>
      </c>
      <c r="K4" s="154">
        <f>J4*0.027</f>
        <v>10.94</v>
      </c>
      <c r="L4" s="154">
        <f t="shared" ref="L4:L9" si="0">J4-K4</f>
        <v>394.06</v>
      </c>
      <c r="M4" s="102"/>
      <c r="N4" s="193" t="s">
        <v>405</v>
      </c>
      <c r="O4" s="154">
        <f t="shared" ref="O4:O9" si="1">O3+L4</f>
        <v>11118.81</v>
      </c>
      <c r="P4" s="50"/>
    </row>
    <row r="5" spans="1:16" ht="23.25">
      <c r="A5" s="179">
        <v>42892</v>
      </c>
      <c r="B5" s="195" t="s">
        <v>239</v>
      </c>
      <c r="C5" s="104">
        <v>150</v>
      </c>
      <c r="D5" s="104"/>
      <c r="E5" s="104"/>
      <c r="F5" s="104"/>
      <c r="G5" s="104"/>
      <c r="H5" s="104"/>
      <c r="I5" s="104"/>
      <c r="J5" s="104">
        <v>150</v>
      </c>
      <c r="K5" s="154">
        <f>J5*0.027</f>
        <v>4.05</v>
      </c>
      <c r="L5" s="154">
        <f t="shared" si="0"/>
        <v>145.94999999999999</v>
      </c>
      <c r="M5" s="104"/>
      <c r="N5" s="193" t="s">
        <v>407</v>
      </c>
      <c r="O5" s="154">
        <f t="shared" si="1"/>
        <v>11264.76</v>
      </c>
      <c r="P5" s="50"/>
    </row>
    <row r="6" spans="1:16" ht="23.25">
      <c r="A6" s="179">
        <v>42893</v>
      </c>
      <c r="B6" s="195" t="s">
        <v>408</v>
      </c>
      <c r="C6" s="102">
        <v>405</v>
      </c>
      <c r="D6" s="154"/>
      <c r="E6" s="154"/>
      <c r="F6" s="154"/>
      <c r="G6" s="154"/>
      <c r="H6" s="154"/>
      <c r="I6" s="154"/>
      <c r="J6" s="102">
        <v>405</v>
      </c>
      <c r="K6" s="154">
        <v>14.33</v>
      </c>
      <c r="L6" s="154">
        <f t="shared" si="0"/>
        <v>390.67</v>
      </c>
      <c r="M6" s="104"/>
      <c r="N6" s="193" t="s">
        <v>217</v>
      </c>
      <c r="O6" s="154">
        <f t="shared" si="1"/>
        <v>11655.43</v>
      </c>
      <c r="P6" s="50"/>
    </row>
    <row r="7" spans="1:16" ht="23.25">
      <c r="A7" s="179">
        <v>42893</v>
      </c>
      <c r="B7" s="195" t="s">
        <v>406</v>
      </c>
      <c r="C7" s="102">
        <v>405</v>
      </c>
      <c r="D7" s="154"/>
      <c r="E7" s="154"/>
      <c r="F7" s="154"/>
      <c r="G7" s="154"/>
      <c r="H7" s="154"/>
      <c r="I7" s="154"/>
      <c r="J7" s="102">
        <v>405</v>
      </c>
      <c r="K7" s="154">
        <f t="shared" ref="K7:K12" si="2">J7*0.027</f>
        <v>10.94</v>
      </c>
      <c r="L7" s="154">
        <f t="shared" si="0"/>
        <v>394.06</v>
      </c>
      <c r="M7" s="104"/>
      <c r="N7" s="193" t="s">
        <v>405</v>
      </c>
      <c r="O7" s="154">
        <f t="shared" si="1"/>
        <v>12049.49</v>
      </c>
      <c r="P7" s="74"/>
    </row>
    <row r="8" spans="1:16" ht="23.25">
      <c r="A8" s="179">
        <v>42898</v>
      </c>
      <c r="B8" s="205" t="s">
        <v>410</v>
      </c>
      <c r="C8" s="102">
        <v>150</v>
      </c>
      <c r="D8" s="154"/>
      <c r="E8" s="154"/>
      <c r="F8" s="154"/>
      <c r="G8" s="154"/>
      <c r="H8" s="154"/>
      <c r="I8" s="154"/>
      <c r="J8" s="102">
        <v>150</v>
      </c>
      <c r="K8" s="154">
        <f t="shared" si="2"/>
        <v>4.05</v>
      </c>
      <c r="L8" s="154">
        <f t="shared" si="0"/>
        <v>145.94999999999999</v>
      </c>
      <c r="M8" s="104"/>
      <c r="N8" s="191" t="s">
        <v>409</v>
      </c>
      <c r="O8" s="154">
        <f t="shared" si="1"/>
        <v>12195.44</v>
      </c>
      <c r="P8" s="74"/>
    </row>
    <row r="9" spans="1:16" ht="23.25">
      <c r="A9" s="179">
        <v>42900</v>
      </c>
      <c r="B9" s="205" t="s">
        <v>412</v>
      </c>
      <c r="C9" s="154">
        <v>350</v>
      </c>
      <c r="D9" s="154"/>
      <c r="E9" s="154"/>
      <c r="F9" s="154"/>
      <c r="G9" s="154"/>
      <c r="H9" s="154"/>
      <c r="I9" s="154"/>
      <c r="J9" s="154">
        <v>350</v>
      </c>
      <c r="K9" s="154">
        <f t="shared" si="2"/>
        <v>9.4499999999999993</v>
      </c>
      <c r="L9" s="154">
        <f t="shared" si="0"/>
        <v>340.55</v>
      </c>
      <c r="M9" s="104"/>
      <c r="N9" s="191" t="s">
        <v>411</v>
      </c>
      <c r="O9" s="154">
        <f t="shared" si="1"/>
        <v>12535.99</v>
      </c>
      <c r="P9" s="74"/>
    </row>
    <row r="10" spans="1:16" ht="23.25">
      <c r="A10" s="179">
        <v>42902</v>
      </c>
      <c r="B10" s="205" t="s">
        <v>419</v>
      </c>
      <c r="C10" s="154">
        <v>765</v>
      </c>
      <c r="D10" s="154"/>
      <c r="E10" s="154"/>
      <c r="F10" s="154"/>
      <c r="G10" s="154"/>
      <c r="H10" s="154"/>
      <c r="I10" s="154"/>
      <c r="J10" s="154">
        <v>765</v>
      </c>
      <c r="K10" s="154">
        <f t="shared" si="2"/>
        <v>20.66</v>
      </c>
      <c r="L10" s="154">
        <f>J10-K10</f>
        <v>744.34</v>
      </c>
      <c r="M10" s="104"/>
      <c r="N10" s="191" t="s">
        <v>418</v>
      </c>
      <c r="O10" s="154">
        <f t="shared" ref="O10:O16" si="3">O9+L10</f>
        <v>13280.33</v>
      </c>
      <c r="P10" s="74"/>
    </row>
    <row r="11" spans="1:16" ht="23.25">
      <c r="A11" s="198">
        <v>42903</v>
      </c>
      <c r="B11" s="205" t="s">
        <v>421</v>
      </c>
      <c r="D11" s="154"/>
      <c r="E11" s="154"/>
      <c r="F11" s="154"/>
      <c r="G11" s="154">
        <v>300</v>
      </c>
      <c r="H11" s="154"/>
      <c r="I11" s="154"/>
      <c r="J11" s="154">
        <v>300</v>
      </c>
      <c r="K11" s="154">
        <f t="shared" si="2"/>
        <v>8.1</v>
      </c>
      <c r="L11" s="154">
        <f>J11-K11</f>
        <v>291.89999999999998</v>
      </c>
      <c r="M11" s="104"/>
      <c r="N11" s="191" t="s">
        <v>420</v>
      </c>
      <c r="O11" s="154">
        <f t="shared" si="3"/>
        <v>13572.23</v>
      </c>
      <c r="P11" s="74"/>
    </row>
    <row r="12" spans="1:16" ht="23.25">
      <c r="A12" s="198">
        <v>42903</v>
      </c>
      <c r="B12" s="205" t="s">
        <v>423</v>
      </c>
      <c r="D12" s="154">
        <v>250</v>
      </c>
      <c r="E12" s="154"/>
      <c r="F12" s="154"/>
      <c r="G12" s="154"/>
      <c r="H12" s="154"/>
      <c r="I12" s="154"/>
      <c r="J12" s="154">
        <v>250</v>
      </c>
      <c r="K12" s="154">
        <f t="shared" si="2"/>
        <v>6.75</v>
      </c>
      <c r="L12" s="154">
        <f>J12-K12</f>
        <v>243.25</v>
      </c>
      <c r="M12" s="104"/>
      <c r="N12" s="191" t="s">
        <v>422</v>
      </c>
      <c r="O12" s="154">
        <f t="shared" si="3"/>
        <v>13815.48</v>
      </c>
      <c r="P12" s="74"/>
    </row>
    <row r="13" spans="1:16" ht="23.25">
      <c r="A13" s="198">
        <v>42903</v>
      </c>
      <c r="B13" s="205" t="s">
        <v>425</v>
      </c>
      <c r="C13" s="154">
        <v>405</v>
      </c>
      <c r="D13" s="154"/>
      <c r="E13" s="154"/>
      <c r="F13" s="154"/>
      <c r="G13" s="154"/>
      <c r="H13" s="154"/>
      <c r="I13" s="154"/>
      <c r="J13" s="154">
        <v>405</v>
      </c>
      <c r="K13" s="154">
        <v>14.33</v>
      </c>
      <c r="L13" s="154">
        <f>J13-K13</f>
        <v>390.67</v>
      </c>
      <c r="M13" s="104"/>
      <c r="N13" s="191" t="s">
        <v>424</v>
      </c>
      <c r="O13" s="154">
        <f t="shared" si="3"/>
        <v>14206.15</v>
      </c>
      <c r="P13" s="74"/>
    </row>
    <row r="14" spans="1:16" ht="23.25">
      <c r="A14" s="198">
        <v>42903</v>
      </c>
      <c r="B14" s="207" t="s">
        <v>429</v>
      </c>
      <c r="C14" s="154">
        <v>405</v>
      </c>
      <c r="D14" s="154"/>
      <c r="E14" s="154"/>
      <c r="F14" s="154"/>
      <c r="G14" s="154"/>
      <c r="H14" s="154"/>
      <c r="I14" s="154"/>
      <c r="J14" s="154">
        <v>405</v>
      </c>
      <c r="K14" s="154">
        <v>14.33</v>
      </c>
      <c r="L14" s="154">
        <f>J14-K14</f>
        <v>390.67</v>
      </c>
      <c r="M14" s="104"/>
      <c r="N14" s="208" t="s">
        <v>430</v>
      </c>
      <c r="O14" s="154">
        <f t="shared" si="3"/>
        <v>14596.82</v>
      </c>
      <c r="P14" s="74"/>
    </row>
    <row r="15" spans="1:16" ht="23.25">
      <c r="A15" s="198"/>
      <c r="B15" s="206" t="s">
        <v>426</v>
      </c>
      <c r="C15" s="154">
        <v>-281.33999999999997</v>
      </c>
      <c r="D15" s="154"/>
      <c r="E15" s="154"/>
      <c r="F15" s="154"/>
      <c r="G15" s="154"/>
      <c r="H15" s="154"/>
      <c r="I15" s="154"/>
      <c r="J15" s="16">
        <v>-281.33999999999997</v>
      </c>
      <c r="K15" s="154"/>
      <c r="L15" s="16">
        <v>-281.33999999999997</v>
      </c>
      <c r="M15" s="104"/>
      <c r="N15" s="202"/>
      <c r="O15" s="16">
        <f t="shared" si="3"/>
        <v>14315.48</v>
      </c>
      <c r="P15" s="74"/>
    </row>
    <row r="16" spans="1:16" ht="23.25">
      <c r="A16" s="158">
        <v>42910</v>
      </c>
      <c r="B16" s="195" t="s">
        <v>428</v>
      </c>
      <c r="C16" s="154"/>
      <c r="D16" s="154"/>
      <c r="E16" s="154"/>
      <c r="F16" s="154"/>
      <c r="G16" s="154">
        <v>400</v>
      </c>
      <c r="H16" s="154"/>
      <c r="I16" s="154"/>
      <c r="J16" s="154">
        <v>400</v>
      </c>
      <c r="K16" s="154">
        <f>J16*0.027</f>
        <v>10.8</v>
      </c>
      <c r="L16" s="154">
        <f>J16-K16</f>
        <v>389.2</v>
      </c>
      <c r="M16" s="104"/>
      <c r="N16" s="193" t="s">
        <v>427</v>
      </c>
      <c r="O16" s="154">
        <f t="shared" si="3"/>
        <v>14704.68</v>
      </c>
      <c r="P16" s="104"/>
    </row>
    <row r="17" spans="1:16" ht="23.25">
      <c r="A17" s="158"/>
      <c r="B17" s="194"/>
      <c r="C17" s="154"/>
      <c r="D17" s="154"/>
      <c r="E17" s="154"/>
      <c r="F17" s="154"/>
      <c r="G17" s="154"/>
      <c r="H17" s="104"/>
      <c r="I17" s="16"/>
      <c r="J17" s="154"/>
      <c r="K17" s="154"/>
      <c r="L17" s="154"/>
      <c r="M17" s="104"/>
      <c r="N17" s="193"/>
      <c r="P17" s="104"/>
    </row>
    <row r="18" spans="1:16" ht="23.25">
      <c r="A18" s="158"/>
      <c r="M18" s="104"/>
      <c r="N18" s="77"/>
      <c r="O18" s="154"/>
      <c r="P18" s="74"/>
    </row>
    <row r="19" spans="1:16" ht="23.25">
      <c r="A19" s="158"/>
      <c r="B19" s="117"/>
      <c r="C19" s="154"/>
      <c r="D19" s="154"/>
      <c r="E19" s="154"/>
      <c r="F19" s="154"/>
      <c r="G19" s="154"/>
      <c r="H19" s="104"/>
      <c r="I19" s="104"/>
      <c r="J19" s="104"/>
      <c r="K19" s="154"/>
      <c r="L19" s="154"/>
      <c r="M19" s="104"/>
      <c r="N19" s="77"/>
      <c r="O19" s="154"/>
      <c r="P19" s="74"/>
    </row>
    <row r="20" spans="1:16" ht="23.25">
      <c r="A20" s="158"/>
      <c r="B20" s="181" t="s">
        <v>50</v>
      </c>
      <c r="C20" s="16">
        <f>SUM(C4:C17)</f>
        <v>3158.66</v>
      </c>
      <c r="D20" s="16">
        <f>SUM(D4:D17)</f>
        <v>250</v>
      </c>
      <c r="E20" s="16"/>
      <c r="F20" s="16"/>
      <c r="G20" s="16">
        <f>SUM(G4:G17)</f>
        <v>700</v>
      </c>
      <c r="H20" s="16"/>
      <c r="I20" s="16"/>
      <c r="J20" s="16">
        <f>SUM(J4:J17)</f>
        <v>4108.66</v>
      </c>
      <c r="K20" s="16">
        <f>SUM(K4:K17)</f>
        <v>128.72999999999999</v>
      </c>
      <c r="L20" s="16">
        <f>SUM(L4:L17)</f>
        <v>3979.93</v>
      </c>
      <c r="M20" s="104"/>
      <c r="N20" s="77"/>
      <c r="O20" s="154"/>
      <c r="P20" s="74"/>
    </row>
    <row r="21" spans="1:16" ht="23.25">
      <c r="A21" s="158"/>
      <c r="B21" s="117"/>
      <c r="C21" s="154">
        <v>281.33999999999997</v>
      </c>
      <c r="D21" s="154"/>
      <c r="E21" s="154"/>
      <c r="F21" s="154"/>
      <c r="G21" s="154"/>
      <c r="H21" s="104"/>
      <c r="I21" s="104"/>
      <c r="J21" s="99"/>
      <c r="K21" s="154"/>
      <c r="L21" s="154"/>
      <c r="M21" s="104"/>
      <c r="N21" s="77"/>
      <c r="O21" s="4"/>
      <c r="P21" s="74"/>
    </row>
    <row r="22" spans="1:16" ht="23.25">
      <c r="A22" s="158"/>
      <c r="B22" s="213" t="s">
        <v>50</v>
      </c>
      <c r="C22" s="154">
        <f>SUM(C20:C21)</f>
        <v>3440</v>
      </c>
      <c r="D22" s="104"/>
      <c r="E22" s="104"/>
      <c r="F22" s="104"/>
      <c r="G22" s="104"/>
      <c r="H22" s="104"/>
      <c r="I22" s="104"/>
      <c r="J22" s="154"/>
      <c r="K22" s="104"/>
      <c r="L22" s="154"/>
      <c r="M22" s="104"/>
      <c r="N22" s="77"/>
      <c r="O22" s="154"/>
      <c r="P22" s="74"/>
    </row>
    <row r="23" spans="1:16" ht="36">
      <c r="A23" s="180" t="s">
        <v>404</v>
      </c>
      <c r="B23" s="117"/>
      <c r="C23" s="104"/>
      <c r="D23" s="104"/>
      <c r="E23" s="104"/>
      <c r="F23" s="104"/>
      <c r="G23" s="104"/>
      <c r="H23" s="104"/>
      <c r="I23" s="104"/>
      <c r="J23" s="104"/>
      <c r="K23" s="104"/>
      <c r="L23" s="154"/>
      <c r="M23" s="104"/>
      <c r="N23" s="77"/>
      <c r="O23" s="4"/>
      <c r="P23" s="74"/>
    </row>
    <row r="24" spans="1:16" ht="23.25">
      <c r="A24" s="182"/>
      <c r="B24" s="183"/>
      <c r="C24" s="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77"/>
      <c r="P24" s="74"/>
    </row>
    <row r="25" spans="1:16" ht="23.25">
      <c r="A25" s="182">
        <v>42892</v>
      </c>
      <c r="B25" s="183" t="s">
        <v>413</v>
      </c>
      <c r="C25" s="4">
        <v>390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77"/>
      <c r="P25" s="74"/>
    </row>
    <row r="26" spans="1:16" ht="23.25">
      <c r="A26" s="182">
        <v>42892</v>
      </c>
      <c r="B26" s="183" t="s">
        <v>413</v>
      </c>
      <c r="C26" s="4">
        <v>351</v>
      </c>
      <c r="D26" s="104"/>
      <c r="E26" s="104"/>
      <c r="F26" s="104"/>
      <c r="G26" s="104"/>
      <c r="H26" s="104"/>
      <c r="I26" s="104"/>
      <c r="J26" s="99"/>
      <c r="K26" s="104"/>
      <c r="L26" s="104"/>
      <c r="M26" s="104"/>
      <c r="N26" s="77"/>
      <c r="O26" s="4"/>
      <c r="P26" s="74"/>
    </row>
    <row r="27" spans="1:16" ht="23.25">
      <c r="A27" s="182">
        <v>42893</v>
      </c>
      <c r="B27" s="183" t="s">
        <v>414</v>
      </c>
      <c r="C27" s="4">
        <v>140</v>
      </c>
      <c r="D27" s="104"/>
      <c r="E27" s="104"/>
      <c r="F27" s="104"/>
      <c r="G27" s="104"/>
      <c r="H27" s="104"/>
      <c r="I27" s="104"/>
      <c r="J27" s="99"/>
      <c r="K27" s="104"/>
      <c r="L27" s="104"/>
      <c r="M27" s="104"/>
      <c r="N27" s="77"/>
      <c r="O27" s="4"/>
      <c r="P27" s="74"/>
    </row>
    <row r="28" spans="1:16" ht="23.25">
      <c r="A28" s="182">
        <v>42896</v>
      </c>
      <c r="B28" s="183" t="s">
        <v>415</v>
      </c>
      <c r="C28" s="4">
        <v>745</v>
      </c>
      <c r="D28" s="104"/>
      <c r="E28" s="104"/>
      <c r="F28" s="104"/>
      <c r="G28" s="104"/>
      <c r="H28" s="104"/>
      <c r="I28" s="104"/>
      <c r="J28" s="99"/>
      <c r="K28" s="104"/>
      <c r="L28" s="104"/>
      <c r="M28" s="104"/>
      <c r="N28" s="77"/>
      <c r="O28" s="4"/>
      <c r="P28" s="74"/>
    </row>
    <row r="29" spans="1:16" ht="23.25">
      <c r="A29" s="184">
        <v>42900</v>
      </c>
      <c r="B29" s="185" t="s">
        <v>416</v>
      </c>
      <c r="C29" s="104">
        <v>390</v>
      </c>
      <c r="D29" s="104"/>
      <c r="E29" s="104"/>
      <c r="F29" s="104"/>
      <c r="G29" s="104"/>
      <c r="H29" s="104"/>
      <c r="I29" s="104"/>
      <c r="J29" s="99"/>
      <c r="K29" s="104"/>
      <c r="L29" s="104"/>
      <c r="M29" s="104"/>
      <c r="N29" s="77"/>
      <c r="O29" s="4"/>
      <c r="P29" s="74"/>
    </row>
    <row r="30" spans="1:16" ht="23.25">
      <c r="A30" s="184">
        <v>42900</v>
      </c>
      <c r="B30" s="185" t="s">
        <v>416</v>
      </c>
      <c r="C30" s="99">
        <v>351</v>
      </c>
      <c r="D30" s="104"/>
      <c r="E30" s="104"/>
      <c r="F30" s="104"/>
      <c r="G30" s="104"/>
      <c r="H30" s="104"/>
      <c r="I30" s="104"/>
      <c r="J30" s="99"/>
      <c r="K30" s="104"/>
      <c r="L30" s="104"/>
      <c r="M30" s="104"/>
      <c r="N30" s="77"/>
      <c r="O30" s="4"/>
      <c r="P30" s="74"/>
    </row>
    <row r="31" spans="1:16" ht="23.25">
      <c r="A31" s="184">
        <v>42901</v>
      </c>
      <c r="B31" s="185" t="s">
        <v>392</v>
      </c>
      <c r="C31" s="99">
        <v>140</v>
      </c>
    </row>
    <row r="32" spans="1:16" ht="23.25">
      <c r="A32" s="184">
        <v>42901</v>
      </c>
      <c r="B32" s="185" t="s">
        <v>392</v>
      </c>
      <c r="C32" s="99">
        <v>126</v>
      </c>
      <c r="D32" s="104"/>
      <c r="E32" s="104"/>
      <c r="F32" s="104"/>
      <c r="G32" s="104"/>
      <c r="H32" s="104"/>
      <c r="I32" s="104"/>
      <c r="J32" s="99"/>
      <c r="K32" s="104"/>
      <c r="L32" s="104"/>
      <c r="M32" s="104"/>
      <c r="N32" s="77"/>
      <c r="O32" s="4"/>
      <c r="P32" s="74"/>
    </row>
    <row r="33" spans="1:16" ht="23.25">
      <c r="A33" s="184">
        <v>42901</v>
      </c>
      <c r="B33" s="185" t="s">
        <v>392</v>
      </c>
      <c r="C33" s="99">
        <v>126</v>
      </c>
      <c r="D33" s="104"/>
      <c r="E33" s="104"/>
      <c r="F33" s="104"/>
      <c r="G33" s="104"/>
      <c r="H33" s="104"/>
      <c r="I33" s="104"/>
      <c r="J33" s="99"/>
      <c r="K33" s="104"/>
      <c r="L33" s="104"/>
      <c r="M33" s="104"/>
      <c r="N33" s="77"/>
      <c r="O33" s="4"/>
      <c r="P33" s="74"/>
    </row>
    <row r="34" spans="1:16" ht="23.25">
      <c r="A34" s="184">
        <v>42901</v>
      </c>
      <c r="B34" s="185" t="s">
        <v>417</v>
      </c>
      <c r="C34" s="99">
        <v>390</v>
      </c>
      <c r="D34" s="104"/>
      <c r="E34" s="104"/>
      <c r="F34" s="104"/>
      <c r="G34" s="104"/>
      <c r="H34" s="104"/>
      <c r="I34" s="104"/>
      <c r="J34" s="99"/>
      <c r="K34" s="104"/>
      <c r="L34" s="104"/>
      <c r="M34" s="104"/>
      <c r="N34" s="77"/>
      <c r="O34" s="4"/>
      <c r="P34" s="74"/>
    </row>
    <row r="35" spans="1:16" ht="23.25">
      <c r="A35" s="184">
        <v>42912</v>
      </c>
      <c r="B35" s="185" t="s">
        <v>431</v>
      </c>
      <c r="C35" s="99">
        <v>390</v>
      </c>
      <c r="D35" s="104"/>
      <c r="E35" s="104"/>
      <c r="F35" s="104"/>
      <c r="G35" s="104"/>
      <c r="H35" s="104"/>
      <c r="I35" s="104"/>
      <c r="J35" s="99"/>
      <c r="K35" s="104"/>
      <c r="L35" s="104"/>
      <c r="M35" s="104"/>
      <c r="N35" s="77"/>
      <c r="O35" s="4"/>
      <c r="P35" s="74"/>
    </row>
    <row r="36" spans="1:16" ht="23.25">
      <c r="A36" s="184">
        <v>42914</v>
      </c>
      <c r="B36" s="209" t="s">
        <v>347</v>
      </c>
      <c r="C36" s="99">
        <v>390</v>
      </c>
      <c r="D36" s="104"/>
      <c r="E36" s="104"/>
      <c r="F36" s="104"/>
      <c r="G36" s="104"/>
      <c r="H36" s="104"/>
      <c r="I36" s="104"/>
      <c r="J36" s="99"/>
      <c r="K36" s="104"/>
      <c r="L36" s="104"/>
      <c r="M36" s="104"/>
      <c r="N36" s="77"/>
      <c r="O36" s="4"/>
      <c r="P36" s="74"/>
    </row>
    <row r="37" spans="1:16" ht="23.25">
      <c r="A37" s="184">
        <v>42914</v>
      </c>
      <c r="B37" s="185" t="s">
        <v>348</v>
      </c>
      <c r="C37" s="99">
        <v>390</v>
      </c>
      <c r="D37" s="104"/>
      <c r="E37" s="104"/>
      <c r="F37" s="104"/>
      <c r="G37" s="104"/>
      <c r="H37" s="104"/>
      <c r="I37" s="104"/>
      <c r="J37" s="99"/>
      <c r="K37" s="104"/>
      <c r="L37" s="104"/>
      <c r="M37" s="104"/>
      <c r="N37" s="77"/>
      <c r="O37" s="4"/>
      <c r="P37" s="74"/>
    </row>
    <row r="38" spans="1:16" ht="23.25">
      <c r="A38" s="184">
        <v>42914</v>
      </c>
      <c r="B38" s="185" t="s">
        <v>432</v>
      </c>
      <c r="C38" s="99">
        <v>140</v>
      </c>
      <c r="D38" s="104"/>
      <c r="E38" s="104"/>
      <c r="F38" s="104"/>
      <c r="G38" s="104"/>
      <c r="H38" s="104"/>
      <c r="I38" s="104"/>
      <c r="J38" s="99"/>
      <c r="K38" s="104"/>
      <c r="L38" s="104"/>
      <c r="M38" s="104"/>
      <c r="N38" s="77"/>
      <c r="O38" s="4"/>
      <c r="P38" s="74"/>
    </row>
    <row r="39" spans="1:16" ht="23.25">
      <c r="A39" s="184">
        <v>42914</v>
      </c>
      <c r="B39" s="185" t="s">
        <v>433</v>
      </c>
      <c r="C39" s="210">
        <v>390</v>
      </c>
      <c r="D39" s="104"/>
      <c r="E39" s="104"/>
      <c r="F39" s="104"/>
      <c r="G39" s="104"/>
      <c r="H39" s="104"/>
      <c r="I39" s="104"/>
      <c r="J39" s="99"/>
      <c r="K39" s="104"/>
      <c r="L39" s="104"/>
      <c r="M39" s="104"/>
      <c r="N39" s="77"/>
      <c r="O39" s="4"/>
      <c r="P39" s="74"/>
    </row>
    <row r="40" spans="1:16" ht="23.25">
      <c r="A40" s="184">
        <v>42914</v>
      </c>
      <c r="B40" s="185" t="s">
        <v>433</v>
      </c>
      <c r="C40" s="99">
        <v>351</v>
      </c>
      <c r="D40" s="104"/>
      <c r="E40" s="104"/>
      <c r="F40" s="104"/>
      <c r="G40" s="104"/>
      <c r="H40" s="104"/>
      <c r="I40" s="104"/>
      <c r="J40" s="99"/>
      <c r="K40" s="104"/>
      <c r="L40" s="104"/>
      <c r="M40" s="104"/>
      <c r="N40" s="77"/>
      <c r="O40" s="4"/>
      <c r="P40" s="74"/>
    </row>
    <row r="41" spans="1:16" ht="23.25">
      <c r="A41" s="184">
        <v>42914</v>
      </c>
      <c r="B41" s="185" t="s">
        <v>368</v>
      </c>
      <c r="C41" s="99">
        <v>140</v>
      </c>
      <c r="D41" s="104"/>
      <c r="E41" s="104"/>
      <c r="F41" s="104"/>
      <c r="G41" s="104"/>
      <c r="H41" s="104"/>
      <c r="I41" s="104"/>
      <c r="J41" s="99"/>
      <c r="K41" s="104"/>
      <c r="L41" s="104"/>
      <c r="M41" s="104"/>
      <c r="N41" s="77"/>
      <c r="O41" s="4"/>
      <c r="P41" s="74"/>
    </row>
    <row r="42" spans="1:16" ht="23.25">
      <c r="A42" s="184">
        <v>42914</v>
      </c>
      <c r="B42" s="185" t="s">
        <v>213</v>
      </c>
      <c r="C42" s="99">
        <v>390</v>
      </c>
      <c r="D42" s="104"/>
      <c r="E42" s="104"/>
      <c r="F42" s="104"/>
      <c r="G42" s="104"/>
      <c r="H42" s="104"/>
      <c r="I42" s="104"/>
      <c r="J42" s="99"/>
      <c r="K42" s="104"/>
      <c r="L42" s="104"/>
      <c r="M42" s="104"/>
      <c r="N42" s="77"/>
      <c r="O42" s="4"/>
      <c r="P42" s="74"/>
    </row>
    <row r="43" spans="1:16" ht="23.25">
      <c r="A43" s="184">
        <v>42914</v>
      </c>
      <c r="B43" s="185" t="s">
        <v>434</v>
      </c>
      <c r="C43" s="99">
        <v>390</v>
      </c>
      <c r="D43" s="104"/>
      <c r="E43" s="104"/>
      <c r="F43" s="104"/>
      <c r="G43" s="104"/>
      <c r="H43" s="104"/>
      <c r="I43" s="104"/>
      <c r="J43" s="99"/>
      <c r="K43" s="104"/>
      <c r="L43" s="104"/>
      <c r="M43" s="104"/>
      <c r="N43" s="77"/>
      <c r="O43" s="4"/>
      <c r="P43" s="74"/>
    </row>
    <row r="44" spans="1:16" ht="23.25">
      <c r="A44" s="184">
        <v>42914</v>
      </c>
      <c r="B44" s="185" t="s">
        <v>391</v>
      </c>
      <c r="C44" s="99">
        <v>351</v>
      </c>
      <c r="D44" s="104"/>
      <c r="E44" s="104"/>
      <c r="F44" s="104"/>
      <c r="G44" s="104"/>
      <c r="H44" s="104"/>
      <c r="I44" s="104"/>
      <c r="J44" s="99"/>
      <c r="K44" s="104"/>
      <c r="L44" s="104"/>
      <c r="M44" s="104"/>
      <c r="N44" s="77"/>
      <c r="O44" s="4"/>
      <c r="P44" s="74"/>
    </row>
    <row r="45" spans="1:16" ht="69" customHeight="1">
      <c r="A45" s="184"/>
      <c r="B45" s="211" t="s">
        <v>155</v>
      </c>
      <c r="C45" s="16">
        <f>SUM(C25:C44)</f>
        <v>6471</v>
      </c>
      <c r="D45" s="104"/>
      <c r="E45" s="104"/>
      <c r="F45" s="104"/>
      <c r="G45" s="104"/>
      <c r="H45" s="104"/>
      <c r="I45" s="104"/>
      <c r="J45" s="99"/>
      <c r="K45" s="104"/>
      <c r="L45" s="104"/>
      <c r="M45" s="104"/>
      <c r="N45" s="77"/>
      <c r="O45" s="4"/>
      <c r="P45" s="74"/>
    </row>
    <row r="46" spans="1:16" ht="69" customHeight="1">
      <c r="B46" s="184" t="s">
        <v>439</v>
      </c>
      <c r="C46" s="16">
        <v>183.72</v>
      </c>
      <c r="D46" s="104"/>
      <c r="E46" s="104"/>
      <c r="F46" s="104"/>
      <c r="G46" s="104"/>
      <c r="H46" s="104"/>
      <c r="I46" s="104"/>
      <c r="J46" s="99"/>
      <c r="K46" s="104"/>
      <c r="L46" s="104"/>
      <c r="M46" s="104"/>
      <c r="N46" s="77"/>
      <c r="O46" s="4"/>
      <c r="P46" s="74"/>
    </row>
    <row r="47" spans="1:16" ht="69" customHeight="1">
      <c r="A47" s="184"/>
      <c r="B47" s="189" t="s">
        <v>374</v>
      </c>
      <c r="C47" s="16">
        <v>35</v>
      </c>
      <c r="D47" s="104"/>
      <c r="E47" s="104"/>
      <c r="F47" s="104"/>
      <c r="G47" s="104"/>
      <c r="H47" s="104"/>
      <c r="I47" s="104"/>
      <c r="J47" s="99"/>
      <c r="K47" s="104"/>
      <c r="L47" s="104"/>
      <c r="M47" s="104"/>
      <c r="N47" s="77"/>
      <c r="O47" s="4"/>
      <c r="P47" s="74"/>
    </row>
    <row r="48" spans="1:16" ht="69" customHeight="1">
      <c r="A48" s="184"/>
      <c r="B48" s="212" t="s">
        <v>440</v>
      </c>
      <c r="C48" s="16">
        <f>SUM(C46:C47)</f>
        <v>218.72</v>
      </c>
      <c r="D48" s="104"/>
      <c r="E48" s="104"/>
      <c r="F48" s="104"/>
      <c r="G48" s="104"/>
      <c r="H48" s="104"/>
      <c r="I48" s="104"/>
      <c r="J48" s="99"/>
      <c r="K48" s="104"/>
      <c r="L48" s="104"/>
      <c r="M48" s="104"/>
      <c r="N48" s="77"/>
      <c r="O48" s="4"/>
      <c r="P48" s="74"/>
    </row>
    <row r="49" spans="1:16" ht="23.25">
      <c r="A49" s="184">
        <v>42915</v>
      </c>
      <c r="B49" s="185" t="s">
        <v>435</v>
      </c>
      <c r="C49" s="99">
        <v>745</v>
      </c>
      <c r="D49" s="104" t="s">
        <v>441</v>
      </c>
      <c r="E49" s="104"/>
      <c r="F49" s="104"/>
      <c r="G49" s="104"/>
      <c r="H49" s="104"/>
      <c r="I49" s="104"/>
      <c r="J49" s="99"/>
      <c r="K49" s="104"/>
      <c r="L49" s="104"/>
      <c r="M49" s="104"/>
      <c r="N49" s="77"/>
      <c r="O49" s="4"/>
      <c r="P49" s="74"/>
    </row>
    <row r="50" spans="1:16" ht="23.25">
      <c r="A50" s="184">
        <v>42916</v>
      </c>
      <c r="B50" s="185" t="s">
        <v>436</v>
      </c>
      <c r="C50" s="99">
        <v>390</v>
      </c>
      <c r="D50" s="104"/>
      <c r="E50" s="104"/>
      <c r="F50" s="104"/>
      <c r="G50" s="104"/>
      <c r="H50" s="104"/>
      <c r="I50" s="104"/>
      <c r="J50" s="99"/>
      <c r="K50" s="104"/>
      <c r="L50" s="104"/>
      <c r="M50" s="104"/>
      <c r="N50" s="77"/>
      <c r="O50" s="4"/>
      <c r="P50" s="74"/>
    </row>
    <row r="51" spans="1:16" ht="23.25">
      <c r="A51" s="184">
        <v>42916</v>
      </c>
      <c r="B51" s="185" t="s">
        <v>437</v>
      </c>
      <c r="C51" s="99">
        <v>745</v>
      </c>
      <c r="D51" s="104"/>
      <c r="E51" s="104"/>
      <c r="F51" s="104"/>
      <c r="G51" s="104"/>
      <c r="H51" s="104"/>
      <c r="I51" s="104"/>
      <c r="J51" s="99"/>
      <c r="K51" s="104"/>
      <c r="L51" s="104"/>
      <c r="M51" s="104"/>
      <c r="N51" s="77"/>
      <c r="O51" s="4"/>
      <c r="P51" s="74"/>
    </row>
    <row r="52" spans="1:16" ht="23.25">
      <c r="A52" s="184">
        <v>42916</v>
      </c>
      <c r="B52" s="185" t="s">
        <v>344</v>
      </c>
      <c r="C52" s="99">
        <v>390</v>
      </c>
      <c r="D52" s="104"/>
      <c r="E52" s="104"/>
      <c r="F52" s="104"/>
      <c r="G52" s="104"/>
      <c r="H52" s="104"/>
      <c r="I52" s="104"/>
      <c r="J52" s="99"/>
      <c r="K52" s="104"/>
      <c r="L52" s="104"/>
      <c r="M52" s="104"/>
      <c r="N52" s="77"/>
      <c r="O52" s="4"/>
      <c r="P52" s="74"/>
    </row>
    <row r="53" spans="1:16" ht="23.25">
      <c r="A53" s="184">
        <v>42916</v>
      </c>
      <c r="B53" s="185" t="s">
        <v>438</v>
      </c>
      <c r="C53" s="99">
        <v>745</v>
      </c>
      <c r="D53" s="104"/>
      <c r="E53" s="104"/>
      <c r="F53" s="104"/>
      <c r="G53" s="104"/>
      <c r="H53" s="104"/>
      <c r="I53" s="104"/>
      <c r="J53" s="99"/>
      <c r="K53" s="104"/>
      <c r="L53" s="104"/>
      <c r="M53" s="104"/>
      <c r="N53" s="77"/>
      <c r="O53" s="4"/>
      <c r="P53" s="74"/>
    </row>
    <row r="54" spans="1:16" ht="23.25">
      <c r="A54" s="184">
        <v>42916</v>
      </c>
      <c r="B54" s="185" t="s">
        <v>126</v>
      </c>
      <c r="C54" s="99">
        <v>140</v>
      </c>
      <c r="D54" s="104"/>
      <c r="E54" s="104"/>
      <c r="F54" s="104"/>
      <c r="G54" s="104"/>
      <c r="H54" s="104"/>
      <c r="I54" s="104"/>
      <c r="J54" s="99"/>
      <c r="K54" s="104"/>
      <c r="L54" s="104"/>
      <c r="M54" s="104"/>
      <c r="N54" s="77"/>
      <c r="O54" s="4"/>
      <c r="P54" s="74"/>
    </row>
    <row r="55" spans="1:16" ht="23.25">
      <c r="A55" s="184"/>
      <c r="B55" s="185"/>
      <c r="C55" s="99"/>
      <c r="D55" s="104"/>
      <c r="E55" s="104"/>
      <c r="F55" s="104"/>
      <c r="G55" s="104"/>
      <c r="H55" s="104"/>
      <c r="I55" s="104"/>
      <c r="J55" s="99"/>
      <c r="K55" s="104"/>
      <c r="L55" s="104"/>
      <c r="M55" s="104"/>
      <c r="N55" s="77"/>
      <c r="O55" s="4"/>
      <c r="P55" s="74"/>
    </row>
    <row r="56" spans="1:16" ht="23.25">
      <c r="A56" s="184"/>
      <c r="B56" s="185"/>
      <c r="C56" s="99"/>
      <c r="D56" s="104"/>
      <c r="E56" s="104"/>
      <c r="F56" s="104"/>
      <c r="G56" s="104"/>
      <c r="H56" s="104"/>
      <c r="I56" s="104"/>
      <c r="J56" s="99"/>
      <c r="K56" s="104"/>
      <c r="L56" s="104"/>
      <c r="M56" s="104"/>
      <c r="N56" s="77"/>
      <c r="O56" s="4"/>
      <c r="P56" s="74"/>
    </row>
    <row r="57" spans="1:16" ht="23.25">
      <c r="A57" s="128"/>
      <c r="B57" s="188"/>
      <c r="C57" s="16"/>
      <c r="D57" s="104"/>
      <c r="E57" s="104"/>
      <c r="F57" s="104"/>
      <c r="G57" s="104"/>
      <c r="H57" s="104"/>
      <c r="I57" s="104"/>
      <c r="J57" s="99"/>
      <c r="K57" s="104"/>
      <c r="L57" s="104"/>
      <c r="M57" s="104"/>
      <c r="O57" s="4"/>
      <c r="P57" s="74"/>
    </row>
    <row r="58" spans="1:16" ht="23.25">
      <c r="B58" s="189"/>
      <c r="C58" s="190"/>
      <c r="E58" s="66"/>
      <c r="F58" s="66"/>
      <c r="G58" s="66"/>
      <c r="H58" s="66"/>
      <c r="I58" s="66"/>
      <c r="J58" s="66"/>
      <c r="K58" s="66"/>
      <c r="L58" s="66"/>
      <c r="M58" s="68"/>
      <c r="N58" s="69"/>
      <c r="O58" s="66"/>
      <c r="P58" s="74"/>
    </row>
    <row r="59" spans="1:16" ht="23.25">
      <c r="B59" s="189"/>
      <c r="C59" s="190"/>
      <c r="D59" s="66"/>
      <c r="E59" s="66"/>
      <c r="F59" s="66"/>
      <c r="G59" s="66"/>
      <c r="H59" s="66"/>
      <c r="I59" s="66"/>
      <c r="J59" s="66"/>
      <c r="K59" s="66"/>
      <c r="L59" s="66"/>
      <c r="M59" s="68"/>
      <c r="N59" s="69"/>
      <c r="O59" s="66"/>
      <c r="P59" s="74"/>
    </row>
    <row r="60" spans="1:16" ht="23.25">
      <c r="A60" s="128"/>
      <c r="B60" s="78"/>
      <c r="C60" s="106"/>
      <c r="D60" s="66"/>
      <c r="E60" s="66"/>
      <c r="F60" s="66"/>
      <c r="G60" s="66"/>
      <c r="H60" s="66"/>
      <c r="I60" s="66"/>
      <c r="J60" s="66"/>
      <c r="K60" s="66"/>
      <c r="M60" s="68"/>
      <c r="N60" s="69"/>
      <c r="O60" s="66"/>
      <c r="P60" s="74"/>
    </row>
    <row r="61" spans="1:16" ht="27.75">
      <c r="A61" s="128"/>
      <c r="B61" s="100"/>
      <c r="C61" s="106"/>
      <c r="D61" s="66"/>
      <c r="E61" s="66"/>
      <c r="F61" s="66"/>
      <c r="G61" s="66"/>
      <c r="H61" s="66"/>
      <c r="I61" s="66"/>
      <c r="J61" s="67"/>
      <c r="K61" s="66"/>
      <c r="L61" s="66"/>
      <c r="M61" s="68"/>
      <c r="N61" s="72"/>
      <c r="O61" s="66"/>
      <c r="P61" s="74"/>
    </row>
    <row r="62" spans="1:16" ht="23.25">
      <c r="A62" s="128"/>
      <c r="B62" s="82"/>
      <c r="C62" s="106"/>
      <c r="D62" s="66"/>
      <c r="E62" s="66"/>
      <c r="F62" s="66"/>
      <c r="G62" s="66"/>
      <c r="H62" s="66"/>
      <c r="I62" s="66"/>
      <c r="J62" s="67"/>
      <c r="K62" s="66"/>
      <c r="L62" s="66"/>
      <c r="M62" s="68"/>
      <c r="N62" s="72"/>
      <c r="O62" s="66"/>
      <c r="P62" s="74"/>
    </row>
    <row r="63" spans="1:16" ht="23.25">
      <c r="A63" s="128"/>
      <c r="B63" s="82"/>
      <c r="C63" s="106"/>
      <c r="D63" s="66"/>
      <c r="E63" s="66"/>
      <c r="F63" s="66"/>
      <c r="G63" s="66"/>
      <c r="H63" s="66"/>
      <c r="I63" s="66"/>
      <c r="J63" s="67"/>
      <c r="K63" s="66"/>
      <c r="L63" s="66"/>
      <c r="M63" s="68"/>
      <c r="N63" s="72"/>
      <c r="O63" s="66"/>
      <c r="P63" s="74"/>
    </row>
    <row r="64" spans="1:16" ht="23.25">
      <c r="A64" s="128"/>
      <c r="B64" s="82"/>
      <c r="C64" s="106"/>
      <c r="D64" s="66"/>
      <c r="E64" s="66"/>
      <c r="F64" s="66"/>
      <c r="G64" s="66"/>
      <c r="H64" s="66"/>
      <c r="I64" s="66"/>
      <c r="J64" s="67"/>
      <c r="K64" s="66"/>
      <c r="L64" s="66"/>
      <c r="M64" s="68"/>
      <c r="N64" s="72"/>
      <c r="O64" s="66"/>
      <c r="P64" s="74"/>
    </row>
    <row r="65" spans="1:16" ht="23.25">
      <c r="A65" s="128"/>
      <c r="B65" s="82"/>
      <c r="C65" s="106"/>
      <c r="D65" s="66"/>
      <c r="E65" s="66"/>
      <c r="F65" s="66"/>
      <c r="G65" s="66"/>
      <c r="H65" s="66"/>
      <c r="I65" s="66"/>
      <c r="J65" s="67"/>
      <c r="K65" s="66"/>
      <c r="L65" s="66"/>
      <c r="M65" s="68"/>
      <c r="N65" s="72"/>
      <c r="O65" s="66"/>
      <c r="P65" s="74"/>
    </row>
    <row r="66" spans="1:16" ht="23.25">
      <c r="A66" s="128"/>
      <c r="B66" s="82"/>
      <c r="C66" s="106"/>
      <c r="D66" s="66"/>
      <c r="E66" s="66"/>
      <c r="F66" s="66"/>
      <c r="G66" s="66"/>
      <c r="H66" s="66"/>
      <c r="I66" s="66"/>
      <c r="J66" s="67"/>
      <c r="K66" s="66"/>
      <c r="L66" s="66"/>
      <c r="M66" s="68"/>
      <c r="N66" s="72"/>
      <c r="O66" s="66"/>
      <c r="P66" s="74"/>
    </row>
    <row r="67" spans="1:16">
      <c r="P67" s="74"/>
    </row>
    <row r="68" spans="1:16" ht="23.25">
      <c r="P68" s="50"/>
    </row>
    <row r="69" spans="1:16" ht="23.25">
      <c r="P69" s="50"/>
    </row>
    <row r="70" spans="1:16" ht="23.25">
      <c r="P70" s="50"/>
    </row>
    <row r="71" spans="1:16" ht="23.25">
      <c r="P71" s="50"/>
    </row>
    <row r="72" spans="1:16" ht="23.25">
      <c r="P72" s="50"/>
    </row>
    <row r="73" spans="1:16" ht="23.25">
      <c r="P73" s="50"/>
    </row>
    <row r="74" spans="1:16" ht="23.25">
      <c r="P74" s="50"/>
    </row>
    <row r="75" spans="1:16" ht="23.25">
      <c r="P75" s="50"/>
    </row>
    <row r="76" spans="1:16" ht="23.25">
      <c r="P76" s="50"/>
    </row>
    <row r="77" spans="1:16" ht="23.25">
      <c r="P77" s="50"/>
    </row>
    <row r="78" spans="1:16" s="97" customFormat="1" ht="22.5" customHeight="1">
      <c r="A78" s="130"/>
      <c r="B78"/>
      <c r="C78" s="123"/>
      <c r="D78"/>
      <c r="E78"/>
      <c r="F78"/>
      <c r="G78"/>
      <c r="H78"/>
      <c r="I78"/>
      <c r="J78"/>
      <c r="K78"/>
      <c r="L78"/>
      <c r="M78"/>
      <c r="N78"/>
      <c r="O78"/>
      <c r="P78" s="89"/>
    </row>
    <row r="79" spans="1:16" s="70" customFormat="1" ht="23.25">
      <c r="A79" s="130"/>
      <c r="B79"/>
      <c r="C79" s="123"/>
      <c r="D79"/>
      <c r="E79"/>
      <c r="F79"/>
      <c r="G79"/>
      <c r="H79"/>
      <c r="I79"/>
      <c r="J79"/>
      <c r="K79"/>
      <c r="L79"/>
      <c r="M79"/>
      <c r="N79"/>
      <c r="O79"/>
      <c r="P79" s="68"/>
    </row>
    <row r="80" spans="1:16" s="70" customFormat="1" ht="23.25">
      <c r="A80" s="130"/>
      <c r="B80"/>
      <c r="C80" s="123"/>
      <c r="D80"/>
      <c r="E80"/>
      <c r="F80"/>
      <c r="G80"/>
      <c r="H80"/>
      <c r="I80"/>
      <c r="J80"/>
      <c r="K80"/>
      <c r="L80"/>
      <c r="M80"/>
      <c r="N80"/>
      <c r="O80"/>
      <c r="P80" s="68"/>
    </row>
    <row r="81" spans="1:16" s="70" customFormat="1" ht="23.25">
      <c r="A81" s="130"/>
      <c r="B81"/>
      <c r="C81" s="123"/>
      <c r="D81"/>
      <c r="E81"/>
      <c r="F81"/>
      <c r="G81"/>
      <c r="H81"/>
      <c r="I81"/>
      <c r="J81"/>
      <c r="K81"/>
      <c r="L81"/>
      <c r="M81"/>
      <c r="N81"/>
      <c r="O81"/>
      <c r="P81" s="68"/>
    </row>
    <row r="82" spans="1:16" s="70" customFormat="1" ht="23.25">
      <c r="A82" s="130"/>
      <c r="B82"/>
      <c r="C82" s="123"/>
      <c r="D82"/>
      <c r="E82"/>
      <c r="F82"/>
      <c r="G82"/>
      <c r="H82"/>
      <c r="I82"/>
      <c r="J82"/>
      <c r="K82"/>
      <c r="L82"/>
      <c r="M82"/>
      <c r="N82"/>
      <c r="O82"/>
      <c r="P82" s="68"/>
    </row>
    <row r="83" spans="1:16" s="70" customFormat="1" ht="23.25">
      <c r="A83" s="130"/>
      <c r="B83"/>
      <c r="C83" s="123"/>
      <c r="D83"/>
      <c r="E83"/>
      <c r="F83"/>
      <c r="G83"/>
      <c r="H83"/>
      <c r="I83"/>
      <c r="J83"/>
      <c r="K83"/>
      <c r="L83"/>
      <c r="M83"/>
      <c r="N83"/>
      <c r="O83"/>
      <c r="P83" s="68"/>
    </row>
    <row r="84" spans="1:16" s="70" customFormat="1" ht="23.25">
      <c r="A84" s="130"/>
      <c r="B84"/>
      <c r="C84" s="123"/>
      <c r="D84"/>
      <c r="E84"/>
      <c r="F84"/>
      <c r="G84"/>
      <c r="H84"/>
      <c r="I84"/>
      <c r="J84"/>
      <c r="K84"/>
      <c r="L84"/>
      <c r="M84"/>
      <c r="N84"/>
      <c r="O84"/>
      <c r="P84" s="68"/>
    </row>
    <row r="85" spans="1:16" s="70" customFormat="1" ht="23.25">
      <c r="A85" s="130"/>
      <c r="B85"/>
      <c r="C85" s="123"/>
      <c r="D85"/>
      <c r="E85"/>
      <c r="F85"/>
      <c r="G85"/>
      <c r="H85"/>
      <c r="I85"/>
      <c r="J85"/>
      <c r="K85"/>
      <c r="L85"/>
      <c r="M85"/>
      <c r="N85"/>
      <c r="O85"/>
      <c r="P85" s="68"/>
    </row>
  </sheetData>
  <customSheetViews>
    <customSheetView guid="{DD41D0B5-6320-4E50-909F-3C946F1CC831}" scale="70" fitToPage="1" hiddenColumns="1" topLeftCell="E4">
      <selection activeCell="C49" sqref="C49:C54"/>
      <pageMargins left="0.7" right="0.7" top="0.75" bottom="0.75" header="0.3" footer="0.3"/>
      <pageSetup scale="50" orientation="landscape" r:id="rId1"/>
    </customSheetView>
  </customSheetViews>
  <hyperlinks>
    <hyperlink ref="N14" r:id="rId2"/>
  </hyperlinks>
  <pageMargins left="0.7" right="0.7" top="0.75" bottom="0.75" header="0.3" footer="0.3"/>
  <pageSetup scale="50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opLeftCell="A16" workbookViewId="0">
      <selection activeCell="A18" sqref="A18:XFD18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0.375" customWidth="1"/>
    <col min="5" max="5" width="18" customWidth="1"/>
    <col min="6" max="6" width="15" customWidth="1"/>
    <col min="7" max="7" width="17.75" customWidth="1"/>
    <col min="8" max="8" width="8.25" hidden="1" customWidth="1"/>
    <col min="9" max="9" width="11.75" customWidth="1"/>
    <col min="10" max="10" width="23.375" customWidth="1"/>
    <col min="11" max="11" width="16.5" customWidth="1"/>
    <col min="13" max="13" width="22.125" customWidth="1"/>
    <col min="14" max="15" width="12.25" customWidth="1"/>
    <col min="16" max="16" width="9" customWidth="1"/>
  </cols>
  <sheetData>
    <row r="1" spans="1:11" ht="36">
      <c r="A1" s="180" t="s">
        <v>442</v>
      </c>
      <c r="B1" s="85"/>
      <c r="C1" s="104"/>
      <c r="D1" s="50"/>
      <c r="E1" s="50"/>
      <c r="F1" s="50"/>
      <c r="G1" s="50"/>
      <c r="H1" s="50"/>
      <c r="I1" t="s">
        <v>320</v>
      </c>
      <c r="J1" s="218" t="s">
        <v>468</v>
      </c>
      <c r="K1" s="154"/>
    </row>
    <row r="2" spans="1:11" ht="23.25">
      <c r="A2" s="127" t="s">
        <v>3</v>
      </c>
      <c r="B2" s="192" t="s">
        <v>4</v>
      </c>
      <c r="C2" s="102" t="s">
        <v>44</v>
      </c>
      <c r="D2" s="220" t="s">
        <v>476</v>
      </c>
      <c r="E2" s="51" t="s">
        <v>5</v>
      </c>
      <c r="F2" s="51" t="s">
        <v>6</v>
      </c>
      <c r="G2" s="51" t="s">
        <v>7</v>
      </c>
      <c r="H2" s="51" t="s">
        <v>8</v>
      </c>
      <c r="I2" s="50" t="s">
        <v>9</v>
      </c>
      <c r="J2" s="217">
        <v>14704.68</v>
      </c>
      <c r="K2" s="50"/>
    </row>
    <row r="3" spans="1:11" ht="23.25">
      <c r="A3" s="179">
        <v>42917</v>
      </c>
      <c r="B3" s="201" t="s">
        <v>466</v>
      </c>
      <c r="C3" s="4">
        <v>150</v>
      </c>
      <c r="D3" s="1"/>
      <c r="E3" s="4">
        <v>150</v>
      </c>
      <c r="F3" s="4">
        <v>4.05</v>
      </c>
      <c r="G3" s="4">
        <f>E3-F3</f>
        <v>145.94999999999999</v>
      </c>
      <c r="H3" s="1"/>
      <c r="I3" s="1"/>
      <c r="J3" s="104">
        <f>J2+G3</f>
        <v>14850.63</v>
      </c>
      <c r="K3" s="104"/>
    </row>
    <row r="4" spans="1:11" ht="23.25">
      <c r="A4" s="179">
        <v>42919</v>
      </c>
      <c r="B4" s="195" t="s">
        <v>467</v>
      </c>
      <c r="C4" s="102">
        <v>2736</v>
      </c>
      <c r="D4" s="102"/>
      <c r="E4" s="102">
        <f>C4</f>
        <v>2736</v>
      </c>
      <c r="F4" s="154">
        <v>73.87</v>
      </c>
      <c r="G4" s="4">
        <f t="shared" ref="G4:G13" si="0">E4-F4</f>
        <v>2662.13</v>
      </c>
      <c r="H4" s="102"/>
      <c r="I4" s="219"/>
      <c r="J4" s="104">
        <f t="shared" ref="J4:J12" si="1">J3+G4</f>
        <v>17512.759999999998</v>
      </c>
      <c r="K4" s="50"/>
    </row>
    <row r="5" spans="1:11" ht="23.25">
      <c r="A5" s="179">
        <v>42921</v>
      </c>
      <c r="B5" s="195" t="s">
        <v>469</v>
      </c>
      <c r="C5" s="104">
        <v>1440</v>
      </c>
      <c r="D5" s="104"/>
      <c r="E5" s="102">
        <f t="shared" ref="E5:E14" si="2">C5</f>
        <v>1440</v>
      </c>
      <c r="F5" s="154">
        <v>38.880000000000003</v>
      </c>
      <c r="G5" s="4">
        <f t="shared" si="0"/>
        <v>1401.12</v>
      </c>
      <c r="H5" s="104"/>
      <c r="I5" s="219"/>
      <c r="J5" s="104">
        <f t="shared" si="1"/>
        <v>18913.88</v>
      </c>
      <c r="K5" s="50"/>
    </row>
    <row r="6" spans="1:11" ht="23.25">
      <c r="A6" s="179">
        <v>42923</v>
      </c>
      <c r="B6" s="195" t="s">
        <v>470</v>
      </c>
      <c r="C6" s="102">
        <v>150</v>
      </c>
      <c r="D6" s="154"/>
      <c r="E6" s="102">
        <f t="shared" si="2"/>
        <v>150</v>
      </c>
      <c r="F6" s="154">
        <v>4.05</v>
      </c>
      <c r="G6" s="4">
        <f t="shared" si="0"/>
        <v>145.94999999999999</v>
      </c>
      <c r="H6" s="104"/>
      <c r="I6" s="219"/>
      <c r="J6" s="104">
        <f t="shared" si="1"/>
        <v>19059.830000000002</v>
      </c>
      <c r="K6" s="50"/>
    </row>
    <row r="7" spans="1:11" ht="23.25">
      <c r="A7" s="179">
        <v>42929</v>
      </c>
      <c r="B7" s="195" t="s">
        <v>471</v>
      </c>
      <c r="C7" s="102">
        <v>364.5</v>
      </c>
      <c r="D7" s="154"/>
      <c r="E7" s="102">
        <f t="shared" si="2"/>
        <v>364.5</v>
      </c>
      <c r="F7" s="154">
        <v>9.84</v>
      </c>
      <c r="G7" s="4">
        <f t="shared" si="0"/>
        <v>354.66</v>
      </c>
      <c r="H7" s="104"/>
      <c r="I7" s="193"/>
      <c r="J7" s="104">
        <f t="shared" si="1"/>
        <v>19414.490000000002</v>
      </c>
      <c r="K7" s="74"/>
    </row>
    <row r="8" spans="1:11" ht="23.25">
      <c r="A8" s="179"/>
      <c r="B8" s="195"/>
      <c r="C8" s="102"/>
      <c r="D8" s="154"/>
      <c r="E8" s="102">
        <v>281.33999999999997</v>
      </c>
      <c r="F8" s="154">
        <v>0</v>
      </c>
      <c r="G8" s="4">
        <f>E8-F8</f>
        <v>281.33999999999997</v>
      </c>
      <c r="H8" s="104"/>
      <c r="I8" s="193"/>
      <c r="J8" s="104">
        <f t="shared" si="1"/>
        <v>19695.830000000002</v>
      </c>
      <c r="K8" s="74"/>
    </row>
    <row r="9" spans="1:11" ht="23.25">
      <c r="A9" s="179">
        <v>42933</v>
      </c>
      <c r="B9" s="205" t="s">
        <v>472</v>
      </c>
      <c r="C9" s="102">
        <v>150</v>
      </c>
      <c r="D9" s="154"/>
      <c r="E9" s="102">
        <f t="shared" si="2"/>
        <v>150</v>
      </c>
      <c r="F9" s="154">
        <v>5.4</v>
      </c>
      <c r="G9" s="4">
        <f t="shared" si="0"/>
        <v>144.6</v>
      </c>
      <c r="H9" s="104"/>
      <c r="I9" s="191"/>
      <c r="J9" s="104">
        <f t="shared" si="1"/>
        <v>19840.43</v>
      </c>
      <c r="K9" s="74"/>
    </row>
    <row r="10" spans="1:11" ht="23.25">
      <c r="A10" s="179">
        <v>42933</v>
      </c>
      <c r="B10" s="205" t="s">
        <v>473</v>
      </c>
      <c r="C10" s="154">
        <v>150</v>
      </c>
      <c r="D10" s="154"/>
      <c r="E10" s="102">
        <v>150</v>
      </c>
      <c r="F10" s="154">
        <v>5.4</v>
      </c>
      <c r="G10" s="4">
        <f t="shared" si="0"/>
        <v>144.6</v>
      </c>
      <c r="H10" s="104"/>
      <c r="I10" s="191"/>
      <c r="J10" s="104">
        <f t="shared" si="1"/>
        <v>19985.03</v>
      </c>
      <c r="K10" s="74"/>
    </row>
    <row r="11" spans="1:11" ht="23.25">
      <c r="A11" s="179">
        <v>42943</v>
      </c>
      <c r="B11" s="205" t="s">
        <v>474</v>
      </c>
      <c r="C11" s="154">
        <v>150</v>
      </c>
      <c r="E11" s="102">
        <f t="shared" si="2"/>
        <v>150</v>
      </c>
      <c r="F11" s="154">
        <v>4.05</v>
      </c>
      <c r="G11" s="4">
        <f t="shared" si="0"/>
        <v>145.94999999999999</v>
      </c>
      <c r="H11" s="104"/>
      <c r="I11" s="191"/>
      <c r="J11" s="104">
        <f t="shared" si="1"/>
        <v>20130.98</v>
      </c>
      <c r="K11" s="74"/>
    </row>
    <row r="12" spans="1:11" ht="23.25">
      <c r="A12" s="198">
        <v>42945</v>
      </c>
      <c r="B12" s="205" t="s">
        <v>475</v>
      </c>
      <c r="D12" s="4">
        <v>500</v>
      </c>
      <c r="E12" s="102">
        <f>D12</f>
        <v>500</v>
      </c>
      <c r="F12" s="154">
        <v>13.5</v>
      </c>
      <c r="G12" s="4">
        <f t="shared" si="0"/>
        <v>486.5</v>
      </c>
      <c r="H12" s="104"/>
      <c r="I12" s="191"/>
      <c r="J12" s="104">
        <f t="shared" si="1"/>
        <v>20617.48</v>
      </c>
      <c r="K12" s="221">
        <f>20617.48-J12</f>
        <v>0</v>
      </c>
    </row>
    <row r="13" spans="1:11" ht="23.25">
      <c r="A13" s="198"/>
      <c r="B13" s="205"/>
      <c r="D13" s="154"/>
      <c r="E13" s="102">
        <f t="shared" si="2"/>
        <v>0</v>
      </c>
      <c r="F13" s="154"/>
      <c r="G13" s="4">
        <f t="shared" si="0"/>
        <v>0</v>
      </c>
      <c r="H13" s="104"/>
      <c r="I13" s="191"/>
      <c r="J13" s="104"/>
      <c r="K13" s="74"/>
    </row>
    <row r="14" spans="1:11" ht="23.25">
      <c r="A14" s="158"/>
      <c r="B14" s="181" t="s">
        <v>50</v>
      </c>
      <c r="C14" s="16"/>
      <c r="D14" s="16"/>
      <c r="E14" s="102">
        <f t="shared" si="2"/>
        <v>0</v>
      </c>
      <c r="F14" s="16">
        <f>SUM(F4:F13)</f>
        <v>154.99</v>
      </c>
      <c r="G14" s="16">
        <f>SUM(G4:G13)</f>
        <v>5766.85</v>
      </c>
      <c r="H14" s="104"/>
      <c r="I14" s="77"/>
      <c r="J14" s="104"/>
      <c r="K14" s="74"/>
    </row>
    <row r="15" spans="1:11" ht="23.25">
      <c r="A15" s="158"/>
      <c r="B15" s="117"/>
      <c r="C15" s="154"/>
      <c r="D15" s="104"/>
      <c r="E15" s="99"/>
      <c r="F15" s="154"/>
      <c r="G15" s="154"/>
      <c r="H15" s="104"/>
      <c r="I15" s="77"/>
      <c r="J15" s="4"/>
      <c r="K15" s="74"/>
    </row>
    <row r="16" spans="1:11" ht="23.25">
      <c r="A16" s="158"/>
      <c r="B16" s="213" t="s">
        <v>50</v>
      </c>
      <c r="C16" s="154"/>
      <c r="D16" s="104"/>
      <c r="E16" s="154"/>
      <c r="F16" s="104"/>
      <c r="G16" s="154"/>
      <c r="H16" s="104"/>
      <c r="I16" s="77"/>
      <c r="J16" s="154"/>
      <c r="K16" s="74"/>
    </row>
    <row r="17" spans="1:11" ht="36">
      <c r="A17" s="180" t="s">
        <v>443</v>
      </c>
      <c r="B17" s="117"/>
      <c r="C17" s="104"/>
      <c r="D17" s="104"/>
      <c r="E17" s="104"/>
      <c r="F17" s="104"/>
      <c r="G17" s="154"/>
      <c r="H17" s="104"/>
      <c r="I17" s="77"/>
      <c r="J17" s="4"/>
      <c r="K17" s="104"/>
    </row>
    <row r="18" spans="1:11" ht="23.25">
      <c r="A18" s="184">
        <v>42915</v>
      </c>
      <c r="B18" s="185" t="s">
        <v>435</v>
      </c>
      <c r="C18" s="99">
        <v>745</v>
      </c>
      <c r="D18" s="104"/>
      <c r="E18" s="104"/>
      <c r="F18" s="104"/>
      <c r="G18" s="154"/>
      <c r="H18" s="104"/>
      <c r="I18" s="77"/>
      <c r="J18" s="4"/>
      <c r="K18" s="104"/>
    </row>
    <row r="19" spans="1:11" ht="23.25">
      <c r="A19" s="184">
        <v>42916</v>
      </c>
      <c r="B19" s="185" t="s">
        <v>436</v>
      </c>
      <c r="C19" s="99">
        <v>390</v>
      </c>
      <c r="D19" s="104"/>
      <c r="E19" s="104"/>
      <c r="F19" s="104"/>
      <c r="G19" s="154"/>
      <c r="H19" s="104"/>
      <c r="I19" s="77"/>
      <c r="J19" s="4"/>
      <c r="K19" s="74"/>
    </row>
    <row r="20" spans="1:11" ht="23.25">
      <c r="A20" s="184">
        <v>42916</v>
      </c>
      <c r="B20" s="185" t="s">
        <v>437</v>
      </c>
      <c r="C20" s="99">
        <v>745</v>
      </c>
      <c r="D20" s="104"/>
      <c r="E20" s="104"/>
      <c r="F20" s="104"/>
      <c r="G20" s="154"/>
      <c r="H20" s="104"/>
      <c r="I20" s="77"/>
      <c r="J20" s="4"/>
      <c r="K20" s="74"/>
    </row>
    <row r="21" spans="1:11" ht="23.25">
      <c r="A21" s="184">
        <v>42916</v>
      </c>
      <c r="B21" s="185" t="s">
        <v>344</v>
      </c>
      <c r="C21" s="99">
        <v>390</v>
      </c>
      <c r="D21" s="104"/>
      <c r="E21" s="104"/>
      <c r="F21" s="104"/>
      <c r="G21" s="154"/>
      <c r="H21" s="104"/>
      <c r="I21" s="77"/>
      <c r="J21" s="4"/>
      <c r="K21" s="74"/>
    </row>
    <row r="22" spans="1:11" ht="23.25">
      <c r="A22" s="184">
        <v>42916</v>
      </c>
      <c r="B22" s="185" t="s">
        <v>438</v>
      </c>
      <c r="C22" s="99">
        <v>745</v>
      </c>
      <c r="D22" s="104"/>
      <c r="E22" s="104"/>
      <c r="F22" s="104"/>
      <c r="G22" s="154"/>
      <c r="H22" s="104"/>
      <c r="I22" s="77"/>
      <c r="J22" s="4"/>
      <c r="K22" s="74"/>
    </row>
    <row r="23" spans="1:11" ht="23.25">
      <c r="A23" s="184">
        <v>42916</v>
      </c>
      <c r="B23" s="185" t="s">
        <v>126</v>
      </c>
      <c r="C23" s="99">
        <v>140</v>
      </c>
      <c r="D23" s="104"/>
      <c r="E23" s="104"/>
      <c r="F23" s="104"/>
      <c r="G23" s="154"/>
      <c r="H23" s="104"/>
      <c r="I23" s="77"/>
      <c r="J23" s="4"/>
      <c r="K23" s="74"/>
    </row>
    <row r="24" spans="1:11" ht="23.25">
      <c r="A24" s="182">
        <v>42923</v>
      </c>
      <c r="B24" s="183" t="s">
        <v>444</v>
      </c>
      <c r="C24" s="214">
        <v>140</v>
      </c>
      <c r="D24" s="104"/>
      <c r="E24" s="104"/>
      <c r="F24" s="104"/>
      <c r="G24" s="104"/>
      <c r="H24" s="104"/>
      <c r="I24" s="77"/>
      <c r="K24" s="74"/>
    </row>
    <row r="25" spans="1:11" ht="23.25">
      <c r="A25" s="182">
        <v>42924</v>
      </c>
      <c r="B25" s="183" t="s">
        <v>445</v>
      </c>
      <c r="C25" s="4">
        <v>390</v>
      </c>
      <c r="D25" s="104"/>
      <c r="E25" s="99"/>
      <c r="F25" s="104"/>
      <c r="G25" s="104"/>
      <c r="H25" s="104"/>
      <c r="I25" s="77"/>
      <c r="J25" s="4"/>
      <c r="K25" s="74"/>
    </row>
    <row r="26" spans="1:11" ht="23.45" customHeight="1">
      <c r="A26" s="182">
        <v>42924</v>
      </c>
      <c r="B26" s="183" t="s">
        <v>446</v>
      </c>
      <c r="C26" s="4">
        <v>140</v>
      </c>
      <c r="D26" s="104"/>
      <c r="E26" s="99"/>
      <c r="F26" s="104"/>
      <c r="G26" s="104"/>
      <c r="H26" s="104"/>
      <c r="I26" s="77"/>
      <c r="J26" s="4"/>
      <c r="K26" s="74"/>
    </row>
    <row r="27" spans="1:11" ht="24" customHeight="1">
      <c r="A27" s="182">
        <v>42926</v>
      </c>
      <c r="B27" s="183" t="s">
        <v>447</v>
      </c>
      <c r="C27" s="4">
        <v>390</v>
      </c>
      <c r="D27" s="104"/>
      <c r="E27" s="99"/>
      <c r="F27" s="104"/>
      <c r="G27" s="104"/>
      <c r="H27" s="104"/>
      <c r="I27" s="77"/>
      <c r="J27" s="4"/>
      <c r="K27" s="74"/>
    </row>
    <row r="28" spans="1:11" ht="22.9" customHeight="1">
      <c r="A28" s="182">
        <v>42926</v>
      </c>
      <c r="B28" s="183" t="s">
        <v>447</v>
      </c>
      <c r="C28" s="104">
        <v>351</v>
      </c>
      <c r="D28" s="104"/>
      <c r="E28" s="99"/>
      <c r="F28" s="104"/>
      <c r="G28" s="104"/>
      <c r="H28" s="104"/>
      <c r="I28" s="77"/>
      <c r="J28" s="4"/>
      <c r="K28" s="74"/>
    </row>
    <row r="29" spans="1:11" ht="18.600000000000001" customHeight="1">
      <c r="A29" s="182">
        <v>42926</v>
      </c>
      <c r="B29" s="185" t="s">
        <v>448</v>
      </c>
      <c r="C29" s="99">
        <v>405</v>
      </c>
      <c r="D29" s="104"/>
      <c r="E29" s="99"/>
      <c r="F29" s="104"/>
      <c r="G29" s="104"/>
      <c r="H29" s="104"/>
      <c r="I29" s="77"/>
      <c r="J29" s="4"/>
      <c r="K29" s="74"/>
    </row>
    <row r="30" spans="1:11" ht="25.15" customHeight="1">
      <c r="A30" s="182">
        <v>42926</v>
      </c>
      <c r="B30" s="185" t="s">
        <v>448</v>
      </c>
      <c r="C30" s="99">
        <v>364.5</v>
      </c>
      <c r="K30" s="74"/>
    </row>
    <row r="31" spans="1:11" ht="23.25">
      <c r="A31" s="182">
        <v>42926</v>
      </c>
      <c r="B31" s="185" t="s">
        <v>448</v>
      </c>
      <c r="C31" s="99">
        <v>364.5</v>
      </c>
      <c r="D31" s="104"/>
      <c r="E31" s="99"/>
      <c r="F31" s="104"/>
      <c r="G31" s="104"/>
      <c r="H31" s="104"/>
      <c r="I31" s="77"/>
      <c r="J31" s="4"/>
      <c r="K31" s="74"/>
    </row>
    <row r="32" spans="1:11" ht="23.25">
      <c r="A32" s="184">
        <v>42928</v>
      </c>
      <c r="B32" s="185" t="s">
        <v>449</v>
      </c>
      <c r="C32" s="215">
        <v>390</v>
      </c>
      <c r="D32" s="104"/>
      <c r="E32" s="99"/>
      <c r="F32" s="104"/>
      <c r="G32" s="104"/>
      <c r="H32" s="104"/>
      <c r="I32" s="77"/>
      <c r="J32" s="4"/>
      <c r="K32" s="74"/>
    </row>
    <row r="33" spans="1:11" ht="23.25">
      <c r="A33" s="184"/>
      <c r="B33" s="185"/>
      <c r="C33" s="215"/>
      <c r="D33" s="104"/>
      <c r="E33" s="99"/>
      <c r="F33" s="104"/>
      <c r="G33" s="104"/>
      <c r="H33" s="104"/>
      <c r="I33" s="77"/>
      <c r="J33" s="4"/>
      <c r="K33" s="74"/>
    </row>
    <row r="34" spans="1:11" ht="23.25">
      <c r="A34" s="184">
        <v>42931</v>
      </c>
      <c r="B34" s="185" t="s">
        <v>450</v>
      </c>
      <c r="C34" s="215">
        <v>140</v>
      </c>
      <c r="D34" s="104"/>
      <c r="E34" s="99"/>
      <c r="F34" s="104"/>
      <c r="G34" s="104"/>
      <c r="H34" s="104"/>
      <c r="I34" s="77"/>
      <c r="J34" s="4"/>
      <c r="K34" s="74"/>
    </row>
    <row r="35" spans="1:11" ht="23.25">
      <c r="A35" s="184">
        <v>42931</v>
      </c>
      <c r="B35" s="185" t="s">
        <v>450</v>
      </c>
      <c r="C35" s="99">
        <v>126</v>
      </c>
      <c r="D35" s="104"/>
      <c r="E35" s="99"/>
      <c r="F35" s="104"/>
      <c r="G35" s="104"/>
      <c r="H35" s="104"/>
      <c r="I35" s="77"/>
      <c r="J35" s="4"/>
      <c r="K35" s="74"/>
    </row>
    <row r="36" spans="1:11" ht="23.25">
      <c r="A36" s="184">
        <v>42931</v>
      </c>
      <c r="B36" s="185" t="s">
        <v>450</v>
      </c>
      <c r="C36" s="99">
        <v>126</v>
      </c>
      <c r="D36" s="104"/>
      <c r="E36" s="99"/>
      <c r="F36" s="104"/>
      <c r="G36" s="104"/>
      <c r="H36" s="104"/>
      <c r="I36" s="77"/>
      <c r="J36" s="4"/>
      <c r="K36" s="74"/>
    </row>
    <row r="37" spans="1:11" ht="23.25">
      <c r="A37" s="184">
        <v>42931</v>
      </c>
      <c r="B37" s="185" t="s">
        <v>451</v>
      </c>
      <c r="C37" s="215">
        <v>390</v>
      </c>
      <c r="D37" s="104"/>
      <c r="E37" s="99"/>
      <c r="F37" s="104"/>
      <c r="G37" s="104"/>
      <c r="H37" s="104"/>
      <c r="I37" s="77"/>
      <c r="J37" s="4"/>
    </row>
    <row r="38" spans="1:11" ht="23.25">
      <c r="A38" s="184">
        <v>42934</v>
      </c>
      <c r="B38" s="185" t="s">
        <v>452</v>
      </c>
      <c r="C38" s="215">
        <v>390</v>
      </c>
      <c r="D38" s="104"/>
      <c r="E38" s="99"/>
      <c r="F38" s="104"/>
      <c r="G38" s="104"/>
      <c r="H38" s="104"/>
      <c r="I38" s="77"/>
      <c r="J38" s="4"/>
      <c r="K38" s="74"/>
    </row>
    <row r="39" spans="1:11" ht="23.25">
      <c r="A39" s="184">
        <v>42938</v>
      </c>
      <c r="B39" s="185" t="s">
        <v>453</v>
      </c>
      <c r="C39" s="216">
        <v>390</v>
      </c>
      <c r="D39" s="104"/>
      <c r="E39" s="99"/>
      <c r="F39" s="104"/>
      <c r="G39" s="104"/>
      <c r="H39" s="104"/>
      <c r="I39" s="77"/>
      <c r="J39" s="4"/>
      <c r="K39" s="74"/>
    </row>
    <row r="40" spans="1:11" ht="23.25">
      <c r="A40" s="184">
        <v>42940</v>
      </c>
      <c r="B40" s="185" t="s">
        <v>454</v>
      </c>
      <c r="C40" s="215">
        <v>707.5</v>
      </c>
      <c r="D40" s="104"/>
      <c r="E40" s="99"/>
      <c r="F40" s="104"/>
      <c r="G40" s="104"/>
      <c r="H40" s="104"/>
      <c r="I40" s="77"/>
      <c r="J40" s="4"/>
      <c r="K40" s="74"/>
    </row>
    <row r="41" spans="1:11" ht="23.25">
      <c r="A41" s="184">
        <v>42941</v>
      </c>
      <c r="B41" s="185" t="s">
        <v>455</v>
      </c>
      <c r="C41" s="215">
        <v>745</v>
      </c>
      <c r="D41" s="104"/>
      <c r="E41" s="99"/>
      <c r="F41" s="104"/>
      <c r="G41" s="104"/>
      <c r="H41" s="104"/>
      <c r="I41" s="77"/>
      <c r="J41" s="4"/>
      <c r="K41" s="74"/>
    </row>
    <row r="42" spans="1:11" ht="23.25">
      <c r="A42" s="184">
        <v>42941</v>
      </c>
      <c r="B42" s="185" t="s">
        <v>456</v>
      </c>
      <c r="C42" s="215">
        <v>745</v>
      </c>
      <c r="D42" s="104"/>
      <c r="E42" s="99"/>
      <c r="F42" s="104"/>
      <c r="G42" s="104"/>
      <c r="H42" s="104"/>
      <c r="I42" s="77"/>
      <c r="J42" s="4"/>
      <c r="K42" s="74"/>
    </row>
    <row r="43" spans="1:11" ht="23.25">
      <c r="A43" s="184">
        <v>42943</v>
      </c>
      <c r="B43" s="185" t="s">
        <v>456</v>
      </c>
      <c r="C43" s="215">
        <v>140</v>
      </c>
      <c r="D43" s="104"/>
      <c r="E43" s="99"/>
      <c r="F43" s="104"/>
      <c r="G43" s="104"/>
      <c r="H43" s="104"/>
      <c r="I43" s="77"/>
      <c r="J43" s="4"/>
      <c r="K43" s="74"/>
    </row>
    <row r="44" spans="1:11" ht="23.25">
      <c r="A44" s="184">
        <v>42944</v>
      </c>
      <c r="B44" s="185" t="s">
        <v>457</v>
      </c>
      <c r="C44" s="215">
        <v>140</v>
      </c>
      <c r="D44" s="104"/>
      <c r="E44" s="99"/>
      <c r="F44" s="104"/>
      <c r="G44" s="104"/>
      <c r="H44" s="104"/>
      <c r="I44" s="77"/>
      <c r="J44" s="4"/>
      <c r="K44" s="74"/>
    </row>
    <row r="45" spans="1:11" ht="23.25">
      <c r="A45" s="184">
        <v>42944</v>
      </c>
      <c r="B45" s="185" t="s">
        <v>458</v>
      </c>
      <c r="C45" s="215">
        <v>140</v>
      </c>
      <c r="D45" s="104"/>
      <c r="E45" s="99"/>
      <c r="F45" s="104"/>
      <c r="G45" s="104"/>
      <c r="H45" s="104"/>
      <c r="I45" s="77"/>
      <c r="J45" s="4"/>
      <c r="K45" s="74"/>
    </row>
    <row r="46" spans="1:11" ht="23.25">
      <c r="A46" s="184">
        <v>42946</v>
      </c>
      <c r="B46" s="185" t="s">
        <v>459</v>
      </c>
      <c r="C46" s="166">
        <v>75</v>
      </c>
      <c r="D46" s="104"/>
      <c r="E46" s="99"/>
      <c r="F46" s="104"/>
      <c r="G46" s="104"/>
      <c r="H46" s="104"/>
      <c r="I46" s="77"/>
      <c r="J46" s="4"/>
      <c r="K46" s="74"/>
    </row>
    <row r="47" spans="1:11" ht="23.25">
      <c r="A47" s="184">
        <v>42947</v>
      </c>
      <c r="B47" s="185" t="s">
        <v>463</v>
      </c>
      <c r="C47" s="215">
        <v>351</v>
      </c>
      <c r="D47" s="104"/>
      <c r="E47" s="99"/>
      <c r="F47" s="104"/>
      <c r="G47" s="104"/>
      <c r="H47" s="104"/>
      <c r="I47" s="77"/>
      <c r="J47" s="4"/>
      <c r="K47" s="74"/>
    </row>
    <row r="48" spans="1:11" ht="23.25">
      <c r="A48" s="184">
        <v>42947</v>
      </c>
      <c r="B48" s="185" t="s">
        <v>461</v>
      </c>
      <c r="C48" s="99">
        <v>140</v>
      </c>
      <c r="D48" s="104"/>
      <c r="E48" s="99"/>
      <c r="F48" s="104"/>
      <c r="G48" s="104"/>
      <c r="H48" s="104"/>
      <c r="I48" s="77"/>
      <c r="J48" s="4"/>
      <c r="K48" s="74"/>
    </row>
    <row r="49" spans="1:11" ht="23.25">
      <c r="A49" s="184"/>
      <c r="B49" s="211" t="s">
        <v>155</v>
      </c>
      <c r="C49" s="16">
        <f>C48+C47+C46+C45+C44+C43+C42+C41+C40+C39+C38+C37+C36+C35+C34+C33+C32+C31+C30+C29+C28+C27+C26+C25+C24+C23+C22+C21+C20+C19+C18</f>
        <v>10835.5</v>
      </c>
      <c r="D49" s="104"/>
      <c r="E49" s="99"/>
      <c r="F49" s="104"/>
      <c r="G49" s="104"/>
      <c r="H49" s="104"/>
      <c r="I49" s="77"/>
      <c r="J49" s="4"/>
      <c r="K49" s="74"/>
    </row>
    <row r="50" spans="1:11" ht="23.25">
      <c r="A50" s="184">
        <v>42946</v>
      </c>
      <c r="B50" s="184" t="s">
        <v>465</v>
      </c>
      <c r="C50" s="16">
        <v>200.09</v>
      </c>
      <c r="D50" s="104"/>
      <c r="E50" s="99"/>
      <c r="F50" s="104"/>
      <c r="G50" s="104"/>
      <c r="H50" s="104"/>
      <c r="I50" s="77"/>
      <c r="J50" s="4"/>
      <c r="K50" s="74"/>
    </row>
    <row r="51" spans="1:11" ht="23.25">
      <c r="A51" s="184">
        <v>42947</v>
      </c>
      <c r="B51" s="189" t="s">
        <v>374</v>
      </c>
      <c r="C51" s="16">
        <v>35</v>
      </c>
      <c r="D51" s="104"/>
      <c r="E51" s="99"/>
      <c r="F51" s="104"/>
      <c r="G51" s="104"/>
      <c r="H51" s="104"/>
      <c r="I51" s="77"/>
      <c r="J51" s="4"/>
      <c r="K51" s="74"/>
    </row>
    <row r="52" spans="1:11" ht="36">
      <c r="A52" s="184">
        <v>42947</v>
      </c>
      <c r="B52" s="212" t="s">
        <v>440</v>
      </c>
      <c r="C52" s="16">
        <f>SUM(C50:C51)</f>
        <v>235.09</v>
      </c>
      <c r="D52" s="104"/>
      <c r="E52" s="99"/>
      <c r="F52" s="104"/>
      <c r="G52" s="104"/>
      <c r="H52" s="104"/>
      <c r="I52" s="77"/>
      <c r="J52" s="4"/>
      <c r="K52" s="74"/>
    </row>
    <row r="53" spans="1:11" ht="36">
      <c r="A53" s="184"/>
      <c r="B53" s="212"/>
      <c r="C53" s="16"/>
      <c r="D53" s="104"/>
      <c r="E53" s="99"/>
      <c r="F53" s="104"/>
      <c r="G53" s="104"/>
      <c r="H53" s="104"/>
      <c r="I53" s="77"/>
      <c r="J53" s="4"/>
      <c r="K53" s="74"/>
    </row>
    <row r="54" spans="1:11" ht="23.25">
      <c r="A54" s="184">
        <v>42947</v>
      </c>
      <c r="B54" s="185" t="s">
        <v>460</v>
      </c>
      <c r="C54" s="99">
        <v>745</v>
      </c>
      <c r="D54" s="104"/>
      <c r="E54" s="99"/>
      <c r="F54" s="104"/>
      <c r="G54" s="104"/>
      <c r="H54" s="104"/>
      <c r="I54" s="77"/>
      <c r="J54" s="4"/>
      <c r="K54" s="74"/>
    </row>
    <row r="55" spans="1:11" ht="23.25">
      <c r="A55" s="184">
        <v>42946</v>
      </c>
      <c r="B55" s="185" t="s">
        <v>459</v>
      </c>
      <c r="C55" s="166">
        <f>390-75</f>
        <v>315</v>
      </c>
      <c r="D55" s="104"/>
      <c r="E55" s="99"/>
      <c r="F55" s="104"/>
      <c r="G55" s="104"/>
      <c r="H55" s="104"/>
      <c r="I55" s="77"/>
      <c r="J55" s="4"/>
      <c r="K55" s="74"/>
    </row>
    <row r="56" spans="1:11" ht="23.25">
      <c r="A56" s="184">
        <v>42947</v>
      </c>
      <c r="B56" s="185" t="s">
        <v>464</v>
      </c>
      <c r="C56" s="99">
        <v>140</v>
      </c>
      <c r="D56" s="104"/>
      <c r="E56" s="99"/>
      <c r="F56" s="104"/>
      <c r="G56" s="104"/>
      <c r="H56" s="104"/>
      <c r="I56" s="77"/>
      <c r="J56" s="4"/>
      <c r="K56" s="74"/>
    </row>
    <row r="57" spans="1:11" ht="23.25">
      <c r="A57" s="184">
        <v>42947</v>
      </c>
      <c r="B57" s="185" t="s">
        <v>464</v>
      </c>
      <c r="C57" s="99">
        <v>126</v>
      </c>
      <c r="D57" s="104"/>
      <c r="E57" s="99"/>
      <c r="F57" s="104"/>
      <c r="G57" s="104"/>
      <c r="H57" s="104"/>
      <c r="I57" s="77"/>
      <c r="J57" s="4"/>
      <c r="K57" s="74"/>
    </row>
    <row r="58" spans="1:11" ht="23.25">
      <c r="A58" s="184">
        <v>42947</v>
      </c>
      <c r="B58" s="185" t="s">
        <v>463</v>
      </c>
      <c r="C58" s="99">
        <v>351</v>
      </c>
      <c r="D58" s="104"/>
      <c r="E58" s="99"/>
      <c r="F58" s="104"/>
      <c r="G58" s="104"/>
      <c r="H58" s="104"/>
      <c r="I58" s="77"/>
      <c r="J58" s="4"/>
      <c r="K58" s="74"/>
    </row>
    <row r="59" spans="1:11" ht="23.25">
      <c r="A59" s="184">
        <v>42947</v>
      </c>
      <c r="B59" s="185" t="s">
        <v>462</v>
      </c>
      <c r="C59" s="4">
        <v>720</v>
      </c>
      <c r="D59" s="104"/>
      <c r="E59" s="99"/>
      <c r="F59" s="104"/>
      <c r="G59" s="104"/>
      <c r="H59" s="104"/>
      <c r="I59" s="77"/>
      <c r="J59" s="4"/>
      <c r="K59" s="74"/>
    </row>
    <row r="60" spans="1:11" ht="23.25">
      <c r="A60" s="184"/>
      <c r="B60" s="211" t="s">
        <v>155</v>
      </c>
      <c r="C60" s="16"/>
      <c r="D60" s="104"/>
      <c r="E60" s="99"/>
      <c r="F60" s="104"/>
      <c r="G60" s="104"/>
      <c r="H60" s="104"/>
      <c r="I60" s="77"/>
      <c r="J60" s="4"/>
      <c r="K60" s="74"/>
    </row>
    <row r="61" spans="1:11" ht="23.25">
      <c r="B61" s="184" t="s">
        <v>465</v>
      </c>
      <c r="C61" s="16"/>
      <c r="D61" s="104"/>
      <c r="E61" s="99"/>
      <c r="F61" s="104"/>
      <c r="G61" s="104"/>
      <c r="H61" s="104"/>
      <c r="I61" s="77"/>
      <c r="J61" s="4"/>
      <c r="K61" s="74"/>
    </row>
    <row r="62" spans="1:11" ht="23.25">
      <c r="A62" s="184"/>
      <c r="B62" s="189" t="s">
        <v>374</v>
      </c>
      <c r="C62" s="16"/>
      <c r="D62" s="104"/>
      <c r="E62" s="99"/>
      <c r="F62" s="104"/>
      <c r="G62" s="104"/>
      <c r="H62" s="104"/>
      <c r="I62" s="77"/>
      <c r="J62" s="4"/>
      <c r="K62" s="74"/>
    </row>
    <row r="63" spans="1:11" ht="36">
      <c r="A63" s="184"/>
      <c r="B63" s="212" t="s">
        <v>440</v>
      </c>
      <c r="C63" s="16"/>
      <c r="D63" s="104"/>
      <c r="E63" s="99"/>
      <c r="F63" s="104"/>
      <c r="G63" s="104"/>
      <c r="H63" s="104"/>
      <c r="I63" s="77"/>
      <c r="J63" s="4"/>
      <c r="K63" s="74"/>
    </row>
    <row r="64" spans="1:11" ht="23.25">
      <c r="A64" s="184">
        <v>42915</v>
      </c>
      <c r="B64" s="185" t="s">
        <v>435</v>
      </c>
      <c r="C64" s="99">
        <v>745</v>
      </c>
      <c r="D64" s="104"/>
      <c r="E64" s="99"/>
      <c r="F64" s="104"/>
      <c r="G64" s="104"/>
      <c r="H64" s="104"/>
      <c r="I64" s="77"/>
      <c r="J64" s="4"/>
      <c r="K64" s="74"/>
    </row>
    <row r="65" spans="1:11" ht="23.25">
      <c r="A65" s="184">
        <v>42916</v>
      </c>
      <c r="B65" s="185" t="s">
        <v>436</v>
      </c>
      <c r="C65" s="99">
        <v>390</v>
      </c>
      <c r="D65" s="104"/>
      <c r="E65" s="99"/>
      <c r="F65" s="104"/>
      <c r="G65" s="104"/>
      <c r="H65" s="104"/>
      <c r="I65" s="77"/>
      <c r="J65" s="4"/>
      <c r="K65" s="74"/>
    </row>
    <row r="66" spans="1:11" ht="69" customHeight="1">
      <c r="A66" s="184">
        <v>42916</v>
      </c>
      <c r="B66" s="185" t="s">
        <v>437</v>
      </c>
      <c r="C66" s="99">
        <v>745</v>
      </c>
      <c r="D66" s="104"/>
      <c r="E66" s="99"/>
      <c r="F66" s="104"/>
      <c r="G66" s="104"/>
      <c r="H66" s="104"/>
      <c r="I66" s="77"/>
      <c r="J66" s="4"/>
      <c r="K66" s="74"/>
    </row>
    <row r="67" spans="1:11" ht="69" customHeight="1">
      <c r="A67" s="184">
        <v>42916</v>
      </c>
      <c r="B67" s="185" t="s">
        <v>344</v>
      </c>
      <c r="C67" s="99">
        <v>390</v>
      </c>
      <c r="D67" s="104"/>
      <c r="E67" s="99"/>
      <c r="F67" s="104"/>
      <c r="G67" s="104"/>
      <c r="H67" s="104"/>
      <c r="I67" s="77"/>
      <c r="J67" s="4"/>
      <c r="K67" s="74"/>
    </row>
    <row r="68" spans="1:11" ht="69" customHeight="1">
      <c r="A68" s="184">
        <v>42916</v>
      </c>
      <c r="B68" s="185" t="s">
        <v>438</v>
      </c>
      <c r="C68" s="99">
        <v>745</v>
      </c>
      <c r="D68" s="104"/>
      <c r="E68" s="99"/>
      <c r="F68" s="104"/>
      <c r="G68" s="104"/>
      <c r="H68" s="104"/>
      <c r="I68" s="77"/>
      <c r="J68" s="4"/>
      <c r="K68" s="74"/>
    </row>
    <row r="69" spans="1:11" ht="69" customHeight="1">
      <c r="A69" s="184">
        <v>42916</v>
      </c>
      <c r="B69" s="185" t="s">
        <v>126</v>
      </c>
      <c r="C69" s="99">
        <v>140</v>
      </c>
      <c r="D69" s="104"/>
      <c r="E69" s="99"/>
      <c r="F69" s="104"/>
      <c r="G69" s="104"/>
      <c r="H69" s="104"/>
      <c r="I69" s="77"/>
      <c r="J69" s="4"/>
      <c r="K69" s="74"/>
    </row>
    <row r="70" spans="1:11" ht="23.25">
      <c r="A70" s="184"/>
      <c r="B70" s="185"/>
      <c r="C70" s="99"/>
      <c r="D70" s="104"/>
      <c r="E70" s="99"/>
      <c r="F70" s="104"/>
      <c r="G70" s="104"/>
      <c r="H70" s="104"/>
      <c r="I70" s="77"/>
      <c r="J70" s="4"/>
      <c r="K70" s="74"/>
    </row>
    <row r="71" spans="1:11" ht="23.25">
      <c r="A71" s="184"/>
      <c r="B71" s="185"/>
      <c r="C71" s="99"/>
      <c r="D71" s="104"/>
      <c r="E71" s="99"/>
      <c r="F71" s="104"/>
      <c r="G71" s="104"/>
      <c r="H71" s="104"/>
      <c r="J71" s="4"/>
      <c r="K71" s="74"/>
    </row>
    <row r="72" spans="1:11" ht="23.25">
      <c r="A72" s="128"/>
      <c r="B72" s="188"/>
      <c r="C72" s="16"/>
      <c r="D72" s="66"/>
      <c r="E72" s="66"/>
      <c r="F72" s="66"/>
      <c r="G72" s="66"/>
      <c r="H72" s="68"/>
      <c r="I72" s="69"/>
      <c r="J72" s="66"/>
      <c r="K72" s="74"/>
    </row>
    <row r="73" spans="1:11" ht="23.25">
      <c r="B73" s="189"/>
      <c r="C73" s="190"/>
      <c r="D73" s="66"/>
      <c r="E73" s="66"/>
      <c r="F73" s="66"/>
      <c r="G73" s="66"/>
      <c r="H73" s="68"/>
      <c r="I73" s="69"/>
      <c r="J73" s="66"/>
      <c r="K73" s="74"/>
    </row>
    <row r="74" spans="1:11" ht="23.25">
      <c r="B74" s="189"/>
      <c r="C74" s="190"/>
      <c r="D74" s="66"/>
      <c r="E74" s="66"/>
      <c r="F74" s="66"/>
      <c r="H74" s="68"/>
      <c r="I74" s="69"/>
      <c r="J74" s="66"/>
      <c r="K74" s="74"/>
    </row>
    <row r="75" spans="1:11" ht="23.25">
      <c r="A75" s="128"/>
      <c r="B75" s="78"/>
      <c r="C75" s="106"/>
      <c r="D75" s="66"/>
      <c r="E75" s="67"/>
      <c r="F75" s="66"/>
      <c r="G75" s="66"/>
      <c r="H75" s="68"/>
      <c r="I75" s="72"/>
      <c r="J75" s="66"/>
      <c r="K75" s="74"/>
    </row>
    <row r="76" spans="1:11" ht="27.75">
      <c r="A76" s="128"/>
      <c r="B76" s="100"/>
      <c r="C76" s="106"/>
      <c r="D76" s="66"/>
      <c r="E76" s="67"/>
      <c r="F76" s="66"/>
      <c r="G76" s="66"/>
      <c r="H76" s="68"/>
      <c r="I76" s="72"/>
      <c r="J76" s="66"/>
      <c r="K76" s="74"/>
    </row>
    <row r="77" spans="1:11" ht="23.25">
      <c r="A77" s="128"/>
      <c r="B77" s="82"/>
      <c r="C77" s="106"/>
      <c r="D77" s="66"/>
      <c r="E77" s="67"/>
      <c r="F77" s="66"/>
      <c r="G77" s="66"/>
      <c r="H77" s="68"/>
      <c r="I77" s="72"/>
      <c r="J77" s="66"/>
      <c r="K77" s="74"/>
    </row>
    <row r="78" spans="1:11" ht="23.25">
      <c r="A78" s="128"/>
      <c r="B78" s="82"/>
      <c r="C78" s="106"/>
      <c r="D78" s="66"/>
      <c r="E78" s="67"/>
      <c r="F78" s="66"/>
      <c r="G78" s="66"/>
      <c r="H78" s="68"/>
      <c r="I78" s="72"/>
      <c r="J78" s="66"/>
      <c r="K78" s="74"/>
    </row>
    <row r="79" spans="1:11" ht="23.25">
      <c r="A79" s="128"/>
      <c r="B79" s="82"/>
      <c r="C79" s="106"/>
      <c r="D79" s="66"/>
      <c r="E79" s="67"/>
      <c r="F79" s="66"/>
      <c r="G79" s="66"/>
      <c r="H79" s="68"/>
      <c r="I79" s="72"/>
      <c r="J79" s="66"/>
      <c r="K79" s="74"/>
    </row>
    <row r="80" spans="1:11" ht="23.25">
      <c r="A80" s="128"/>
      <c r="B80" s="82"/>
      <c r="C80" s="106"/>
      <c r="D80" s="66"/>
      <c r="E80" s="67"/>
      <c r="F80" s="66"/>
      <c r="G80" s="66"/>
      <c r="H80" s="68"/>
      <c r="I80" s="72"/>
      <c r="J80" s="66"/>
      <c r="K80" s="74"/>
    </row>
    <row r="81" spans="1:11" ht="23.25">
      <c r="A81" s="128"/>
      <c r="B81" s="82"/>
      <c r="C81" s="106"/>
      <c r="K81" s="74"/>
    </row>
    <row r="82" spans="1:11">
      <c r="K82" s="74"/>
    </row>
    <row r="83" spans="1:11">
      <c r="K83" s="74"/>
    </row>
    <row r="84" spans="1:11">
      <c r="K84" s="74"/>
    </row>
    <row r="85" spans="1:11">
      <c r="K85" s="74"/>
    </row>
    <row r="86" spans="1:11">
      <c r="K86" s="74"/>
    </row>
    <row r="87" spans="1:11">
      <c r="K87" s="74"/>
    </row>
    <row r="88" spans="1:11">
      <c r="K88" s="74"/>
    </row>
    <row r="89" spans="1:11" ht="23.25">
      <c r="K89" s="50"/>
    </row>
    <row r="90" spans="1:11" ht="23.25">
      <c r="K90" s="50"/>
    </row>
    <row r="91" spans="1:11" ht="23.25">
      <c r="K91" s="50"/>
    </row>
    <row r="92" spans="1:11" ht="23.25">
      <c r="K92" s="50"/>
    </row>
    <row r="93" spans="1:11" ht="23.25">
      <c r="K93" s="50"/>
    </row>
    <row r="94" spans="1:11" ht="23.25">
      <c r="K94" s="50"/>
    </row>
    <row r="95" spans="1:11" ht="23.25">
      <c r="K95" s="50"/>
    </row>
    <row r="96" spans="1:11" ht="23.25">
      <c r="K96" s="50"/>
    </row>
    <row r="97" spans="1:11" ht="23.25">
      <c r="K97" s="50"/>
    </row>
    <row r="98" spans="1:11" ht="23.25">
      <c r="K98" s="50"/>
    </row>
    <row r="99" spans="1:11" s="97" customFormat="1" ht="22.5" customHeight="1">
      <c r="A99" s="130"/>
      <c r="B99"/>
      <c r="C99" s="123"/>
      <c r="D99"/>
      <c r="E99"/>
      <c r="F99"/>
      <c r="G99"/>
      <c r="H99"/>
      <c r="I99"/>
      <c r="J99"/>
      <c r="K99" s="89"/>
    </row>
    <row r="100" spans="1:11" s="70" customFormat="1" ht="23.25">
      <c r="A100" s="130"/>
      <c r="B100"/>
      <c r="C100" s="123"/>
      <c r="D100"/>
      <c r="E100"/>
      <c r="F100"/>
      <c r="G100"/>
      <c r="H100"/>
      <c r="I100"/>
      <c r="J100"/>
      <c r="K100" s="68"/>
    </row>
    <row r="101" spans="1:11" s="70" customFormat="1" ht="23.25">
      <c r="A101" s="130"/>
      <c r="B101"/>
      <c r="C101" s="123"/>
      <c r="D101"/>
      <c r="E101"/>
      <c r="F101"/>
      <c r="G101"/>
      <c r="H101"/>
      <c r="I101"/>
      <c r="J101"/>
      <c r="K101" s="68"/>
    </row>
    <row r="102" spans="1:11" s="70" customFormat="1" ht="23.25">
      <c r="A102" s="130"/>
      <c r="B102"/>
      <c r="C102" s="123"/>
      <c r="D102"/>
      <c r="E102"/>
      <c r="F102"/>
      <c r="G102"/>
      <c r="H102"/>
      <c r="I102"/>
      <c r="J102"/>
      <c r="K102" s="68"/>
    </row>
    <row r="103" spans="1:11" s="70" customFormat="1" ht="23.25">
      <c r="A103" s="130"/>
      <c r="B103"/>
      <c r="C103" s="123"/>
      <c r="D103"/>
      <c r="E103"/>
      <c r="F103"/>
      <c r="G103"/>
      <c r="H103"/>
      <c r="I103"/>
      <c r="J103"/>
      <c r="K103" s="68"/>
    </row>
    <row r="104" spans="1:11" s="70" customFormat="1" ht="23.25">
      <c r="A104" s="130"/>
      <c r="B104"/>
      <c r="C104" s="123"/>
      <c r="D104"/>
      <c r="E104"/>
      <c r="F104"/>
      <c r="G104"/>
      <c r="H104"/>
      <c r="I104"/>
      <c r="J104"/>
      <c r="K104" s="68"/>
    </row>
    <row r="105" spans="1:11" s="70" customFormat="1" ht="23.25">
      <c r="A105" s="130"/>
      <c r="B105"/>
      <c r="C105" s="123"/>
      <c r="D105"/>
      <c r="E105"/>
      <c r="F105"/>
      <c r="G105"/>
      <c r="H105"/>
      <c r="I105"/>
      <c r="J105"/>
      <c r="K105" s="68"/>
    </row>
    <row r="106" spans="1:11" s="70" customFormat="1" ht="23.25">
      <c r="A106" s="130"/>
      <c r="B106"/>
      <c r="C106" s="123"/>
      <c r="D106"/>
      <c r="E106"/>
      <c r="F106"/>
      <c r="G106"/>
      <c r="H106"/>
      <c r="I106"/>
      <c r="J106"/>
      <c r="K106" s="68"/>
    </row>
  </sheetData>
  <customSheetViews>
    <customSheetView guid="{DD41D0B5-6320-4E50-909F-3C946F1CC831}" fitToPage="1" hiddenColumns="1" topLeftCell="A16">
      <selection activeCell="A18" sqref="A18:XFD18"/>
      <pageMargins left="0.7" right="0.7" top="0.75" bottom="0.75" header="0.3" footer="0.3"/>
      <pageSetup paperSize="3" scale="56" orientation="portrait" r:id="rId1"/>
    </customSheetView>
  </customSheetViews>
  <pageMargins left="0.7" right="0.7" top="0.75" bottom="0.75" header="0.3" footer="0.3"/>
  <pageSetup paperSize="3" scale="56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opLeftCell="A19" workbookViewId="0">
      <selection activeCell="A19" sqref="A19:XFD19"/>
    </sheetView>
  </sheetViews>
  <sheetFormatPr defaultRowHeight="15.75"/>
  <cols>
    <col min="1" max="1" width="16" style="130" customWidth="1"/>
    <col min="2" max="2" width="42.625" customWidth="1"/>
    <col min="3" max="3" width="19.125" style="123" customWidth="1"/>
    <col min="4" max="4" width="20.375" customWidth="1"/>
    <col min="5" max="5" width="18" customWidth="1"/>
    <col min="6" max="6" width="15" customWidth="1"/>
    <col min="7" max="7" width="17.75" customWidth="1"/>
    <col min="8" max="8" width="8.25" hidden="1" customWidth="1"/>
    <col min="9" max="9" width="25.875" bestFit="1" customWidth="1"/>
    <col min="10" max="10" width="23.375" customWidth="1"/>
    <col min="11" max="11" width="16.5" customWidth="1"/>
    <col min="13" max="13" width="22.125" customWidth="1"/>
    <col min="14" max="15" width="12.25" customWidth="1"/>
    <col min="16" max="16" width="9" customWidth="1"/>
  </cols>
  <sheetData>
    <row r="1" spans="1:11" ht="36">
      <c r="A1" s="180" t="s">
        <v>442</v>
      </c>
      <c r="B1" s="85"/>
      <c r="C1" s="104"/>
      <c r="D1" s="50"/>
      <c r="E1" s="50"/>
      <c r="F1" s="50"/>
      <c r="G1" s="50"/>
      <c r="H1" s="50"/>
      <c r="I1" t="s">
        <v>320</v>
      </c>
      <c r="J1" s="218" t="s">
        <v>468</v>
      </c>
      <c r="K1" s="154"/>
    </row>
    <row r="2" spans="1:11" ht="23.25">
      <c r="A2" s="127" t="s">
        <v>3</v>
      </c>
      <c r="B2" s="192" t="s">
        <v>4</v>
      </c>
      <c r="C2" s="102" t="s">
        <v>44</v>
      </c>
      <c r="D2" s="220" t="s">
        <v>506</v>
      </c>
      <c r="E2" s="51" t="s">
        <v>5</v>
      </c>
      <c r="F2" s="51" t="s">
        <v>6</v>
      </c>
      <c r="G2" s="51" t="s">
        <v>7</v>
      </c>
      <c r="H2" s="51" t="s">
        <v>8</v>
      </c>
      <c r="I2" s="50" t="s">
        <v>9</v>
      </c>
      <c r="J2" s="104">
        <v>20617.48</v>
      </c>
      <c r="K2" s="50"/>
    </row>
    <row r="3" spans="1:11" ht="23.25">
      <c r="A3" s="179">
        <v>42948</v>
      </c>
      <c r="B3" s="201" t="s">
        <v>477</v>
      </c>
      <c r="C3" s="4">
        <v>150</v>
      </c>
      <c r="D3" s="1"/>
      <c r="E3" s="4">
        <f>C3</f>
        <v>150</v>
      </c>
      <c r="F3" s="4">
        <v>4.05</v>
      </c>
      <c r="G3" s="4">
        <f>E3-F3</f>
        <v>145.94999999999999</v>
      </c>
      <c r="H3" s="1"/>
      <c r="I3" s="1"/>
      <c r="J3" s="104">
        <f>J2+G3</f>
        <v>20763.43</v>
      </c>
      <c r="K3" s="104"/>
    </row>
    <row r="4" spans="1:11" ht="23.25">
      <c r="A4" s="179">
        <v>42951</v>
      </c>
      <c r="B4" s="222" t="s">
        <v>478</v>
      </c>
      <c r="C4" s="102">
        <v>150</v>
      </c>
      <c r="D4" s="102"/>
      <c r="E4" s="102">
        <f>C4</f>
        <v>150</v>
      </c>
      <c r="F4" s="154">
        <v>4.05</v>
      </c>
      <c r="G4" s="4">
        <f t="shared" ref="G4:G14" si="0">E4-F4</f>
        <v>145.94999999999999</v>
      </c>
      <c r="H4" s="102"/>
      <c r="I4" s="219"/>
      <c r="J4" s="104">
        <f t="shared" ref="J4:J14" si="1">J3+G4</f>
        <v>20909.38</v>
      </c>
      <c r="K4" s="50"/>
    </row>
    <row r="5" spans="1:11" ht="23.25">
      <c r="A5" s="179">
        <v>42954</v>
      </c>
      <c r="B5" s="222" t="s">
        <v>479</v>
      </c>
      <c r="C5" s="104">
        <v>765</v>
      </c>
      <c r="D5" s="104"/>
      <c r="E5" s="102">
        <v>765</v>
      </c>
      <c r="F5" s="154">
        <v>26.93</v>
      </c>
      <c r="G5" s="4">
        <f t="shared" si="0"/>
        <v>738.07</v>
      </c>
      <c r="H5" s="104"/>
      <c r="I5" s="219"/>
      <c r="J5" s="104">
        <f t="shared" si="1"/>
        <v>21647.45</v>
      </c>
      <c r="K5" s="50"/>
    </row>
    <row r="6" spans="1:11" ht="23.25">
      <c r="A6" s="179"/>
      <c r="B6" s="222" t="s">
        <v>506</v>
      </c>
      <c r="C6" s="104"/>
      <c r="D6" s="4">
        <v>-238.07</v>
      </c>
      <c r="E6" s="102"/>
      <c r="F6" s="154"/>
      <c r="G6" s="4">
        <v>-238.07</v>
      </c>
      <c r="H6" s="104"/>
      <c r="I6" s="219"/>
      <c r="J6" s="104">
        <f t="shared" si="1"/>
        <v>21409.38</v>
      </c>
      <c r="K6" s="50"/>
    </row>
    <row r="7" spans="1:11" ht="23.25">
      <c r="A7" s="179">
        <v>42958</v>
      </c>
      <c r="B7" s="195" t="s">
        <v>480</v>
      </c>
      <c r="C7" s="102">
        <v>1440</v>
      </c>
      <c r="D7" s="154"/>
      <c r="E7" s="102">
        <f>C7</f>
        <v>1440</v>
      </c>
      <c r="F7" s="154">
        <v>50.55</v>
      </c>
      <c r="G7" s="4">
        <f>E7-F7</f>
        <v>1389.45</v>
      </c>
      <c r="H7" s="104"/>
      <c r="I7" s="219"/>
      <c r="J7" s="104">
        <f t="shared" si="1"/>
        <v>22798.83</v>
      </c>
      <c r="K7" s="50"/>
    </row>
    <row r="8" spans="1:11" ht="23.25">
      <c r="A8" s="179"/>
      <c r="B8" s="195" t="s">
        <v>506</v>
      </c>
      <c r="C8" s="102"/>
      <c r="D8" s="4">
        <v>-1389.45</v>
      </c>
      <c r="E8" s="102"/>
      <c r="F8" s="154"/>
      <c r="G8" s="4">
        <v>-1389.45</v>
      </c>
      <c r="H8" s="104"/>
      <c r="I8" s="219"/>
      <c r="J8" s="104">
        <f t="shared" si="1"/>
        <v>21409.38</v>
      </c>
      <c r="K8" s="50"/>
    </row>
    <row r="9" spans="1:11" ht="23.25">
      <c r="A9" s="179">
        <v>42959</v>
      </c>
      <c r="B9" s="195" t="s">
        <v>481</v>
      </c>
      <c r="C9" s="102">
        <v>405</v>
      </c>
      <c r="D9" s="154"/>
      <c r="E9" s="102">
        <f t="shared" ref="E9:E14" si="2">C9</f>
        <v>405</v>
      </c>
      <c r="F9" s="154">
        <v>10.94</v>
      </c>
      <c r="G9" s="4">
        <f t="shared" si="0"/>
        <v>394.06</v>
      </c>
      <c r="H9" s="104"/>
      <c r="I9" s="193"/>
      <c r="J9" s="104">
        <f t="shared" si="1"/>
        <v>21803.439999999999</v>
      </c>
      <c r="K9" s="74"/>
    </row>
    <row r="10" spans="1:11" ht="23.25">
      <c r="A10" s="179">
        <v>42962</v>
      </c>
      <c r="B10" s="195" t="s">
        <v>482</v>
      </c>
      <c r="C10" s="102">
        <v>1440</v>
      </c>
      <c r="D10" s="154"/>
      <c r="E10" s="102">
        <f t="shared" si="2"/>
        <v>1440</v>
      </c>
      <c r="F10" s="154">
        <v>38.880000000000003</v>
      </c>
      <c r="G10" s="4">
        <f t="shared" si="0"/>
        <v>1401.12</v>
      </c>
      <c r="H10" s="104"/>
      <c r="I10" s="193"/>
      <c r="J10" s="104">
        <f t="shared" si="1"/>
        <v>23204.560000000001</v>
      </c>
      <c r="K10" s="74"/>
    </row>
    <row r="11" spans="1:11" ht="23.25">
      <c r="A11" s="179">
        <v>42966</v>
      </c>
      <c r="B11" s="117" t="s">
        <v>237</v>
      </c>
      <c r="C11" s="102">
        <v>405</v>
      </c>
      <c r="D11" s="154"/>
      <c r="E11" s="102">
        <f t="shared" si="2"/>
        <v>405</v>
      </c>
      <c r="F11" s="154">
        <v>10.94</v>
      </c>
      <c r="G11" s="4">
        <f t="shared" si="0"/>
        <v>394.06</v>
      </c>
      <c r="H11" s="104"/>
      <c r="I11" s="191"/>
      <c r="J11" s="104">
        <f t="shared" si="1"/>
        <v>23598.62</v>
      </c>
      <c r="K11" s="74"/>
    </row>
    <row r="12" spans="1:11" ht="23.25">
      <c r="A12" s="179">
        <v>42969</v>
      </c>
      <c r="B12" s="61" t="s">
        <v>483</v>
      </c>
      <c r="C12" s="154">
        <v>765</v>
      </c>
      <c r="D12" s="154"/>
      <c r="E12" s="102">
        <f t="shared" si="2"/>
        <v>765</v>
      </c>
      <c r="F12" s="154">
        <v>20.66</v>
      </c>
      <c r="G12" s="4">
        <f t="shared" si="0"/>
        <v>744.34</v>
      </c>
      <c r="H12" s="104"/>
      <c r="I12" s="191"/>
      <c r="J12" s="104">
        <f t="shared" si="1"/>
        <v>24342.959999999999</v>
      </c>
      <c r="K12" s="74"/>
    </row>
    <row r="13" spans="1:11" ht="23.25">
      <c r="A13" s="179">
        <v>42973</v>
      </c>
      <c r="B13" s="205" t="s">
        <v>484</v>
      </c>
      <c r="C13" s="154">
        <v>150</v>
      </c>
      <c r="E13" s="102">
        <f t="shared" si="2"/>
        <v>150</v>
      </c>
      <c r="F13" s="154">
        <v>4.05</v>
      </c>
      <c r="G13" s="4">
        <f t="shared" si="0"/>
        <v>145.94999999999999</v>
      </c>
      <c r="H13" s="104"/>
      <c r="I13" s="191"/>
      <c r="J13" s="104">
        <f t="shared" si="1"/>
        <v>24488.91</v>
      </c>
      <c r="K13" s="74"/>
    </row>
    <row r="14" spans="1:11" ht="23.25">
      <c r="A14" s="198">
        <v>42973</v>
      </c>
      <c r="B14" s="205" t="s">
        <v>485</v>
      </c>
      <c r="C14" s="4">
        <v>150</v>
      </c>
      <c r="D14" s="4"/>
      <c r="E14" s="102">
        <f t="shared" si="2"/>
        <v>150</v>
      </c>
      <c r="F14" s="154">
        <v>4.05</v>
      </c>
      <c r="G14" s="4">
        <f t="shared" si="0"/>
        <v>145.94999999999999</v>
      </c>
      <c r="H14" s="104"/>
      <c r="I14" s="191"/>
      <c r="J14" s="223">
        <f t="shared" si="1"/>
        <v>24634.86</v>
      </c>
      <c r="K14" s="221"/>
    </row>
    <row r="15" spans="1:11" ht="23.25">
      <c r="A15" s="198"/>
      <c r="D15" s="154"/>
      <c r="E15" s="102"/>
      <c r="F15" s="154"/>
      <c r="G15" s="4"/>
      <c r="H15" s="104"/>
      <c r="I15" s="191"/>
      <c r="J15" s="104"/>
      <c r="K15" s="74"/>
    </row>
    <row r="16" spans="1:11" ht="23.25">
      <c r="A16" s="158"/>
      <c r="B16" s="205" t="s">
        <v>50</v>
      </c>
      <c r="C16" s="16">
        <f>SUM(C3:C15)</f>
        <v>5820</v>
      </c>
      <c r="D16" s="223">
        <f>SUM(D3:D15)</f>
        <v>-1627.52</v>
      </c>
      <c r="E16" s="224">
        <f>SUM(E3:E15)</f>
        <v>5820</v>
      </c>
      <c r="F16" s="223">
        <f>SUM(F3:F15)</f>
        <v>175.1</v>
      </c>
      <c r="G16" s="4">
        <f>SUM(G3:G15)</f>
        <v>4017.38</v>
      </c>
      <c r="H16" s="104"/>
      <c r="I16" s="77"/>
      <c r="J16" s="104"/>
      <c r="K16" s="74"/>
    </row>
    <row r="17" spans="1:11" ht="23.25">
      <c r="A17" s="158"/>
      <c r="B17" s="117"/>
      <c r="C17" s="154"/>
      <c r="D17" s="104"/>
      <c r="E17" s="102"/>
      <c r="F17" s="154"/>
      <c r="G17" s="4"/>
      <c r="H17" s="104"/>
      <c r="I17" s="77"/>
      <c r="J17" s="104"/>
      <c r="K17" s="74"/>
    </row>
    <row r="18" spans="1:11" ht="23.25">
      <c r="A18" s="158"/>
      <c r="B18" s="213"/>
      <c r="C18" s="154"/>
      <c r="D18" s="104"/>
      <c r="E18" s="102"/>
      <c r="F18" s="104"/>
      <c r="G18" s="4"/>
      <c r="H18" s="104"/>
      <c r="I18" s="77"/>
      <c r="J18" s="104">
        <f>J17+G18</f>
        <v>0</v>
      </c>
      <c r="K18" s="74"/>
    </row>
    <row r="19" spans="1:11" ht="36">
      <c r="A19" s="180" t="s">
        <v>487</v>
      </c>
      <c r="B19" s="117"/>
      <c r="C19" s="104"/>
      <c r="D19" s="104"/>
      <c r="E19" s="104"/>
      <c r="F19" s="104"/>
      <c r="G19" s="231"/>
      <c r="H19" s="106"/>
      <c r="I19" s="232"/>
      <c r="J19" s="4"/>
      <c r="K19" s="104"/>
    </row>
    <row r="20" spans="1:11" ht="23.25">
      <c r="A20" s="229">
        <v>42946</v>
      </c>
      <c r="B20" s="117" t="s">
        <v>507</v>
      </c>
      <c r="C20" s="110">
        <v>390</v>
      </c>
      <c r="D20" s="104">
        <v>390</v>
      </c>
      <c r="E20" s="104"/>
      <c r="F20" s="104"/>
      <c r="G20" s="231"/>
      <c r="H20" s="106"/>
      <c r="I20" s="232"/>
      <c r="J20" s="4"/>
      <c r="K20" s="104"/>
    </row>
    <row r="21" spans="1:11" ht="23.25">
      <c r="A21" s="229">
        <v>42946</v>
      </c>
      <c r="B21" s="117" t="s">
        <v>508</v>
      </c>
      <c r="C21" s="237">
        <v>140</v>
      </c>
      <c r="D21" s="104">
        <f>C21+C22+C23</f>
        <v>1630</v>
      </c>
      <c r="E21" s="104"/>
      <c r="F21" s="104"/>
      <c r="G21" s="231"/>
      <c r="H21" s="106"/>
      <c r="I21" s="232"/>
      <c r="J21" s="4"/>
      <c r="K21" s="104"/>
    </row>
    <row r="22" spans="1:11" ht="23.25">
      <c r="A22" s="229">
        <v>42947</v>
      </c>
      <c r="B22" s="117" t="s">
        <v>509</v>
      </c>
      <c r="C22" s="237">
        <v>745</v>
      </c>
      <c r="D22" s="104"/>
      <c r="E22" s="104"/>
      <c r="F22" s="104"/>
      <c r="G22" s="231"/>
      <c r="H22" s="106"/>
      <c r="I22" s="232"/>
      <c r="J22" s="4"/>
      <c r="K22" s="104"/>
    </row>
    <row r="23" spans="1:11" ht="23.25">
      <c r="A23" s="184"/>
      <c r="B23" s="185" t="s">
        <v>515</v>
      </c>
      <c r="C23" s="225">
        <v>745</v>
      </c>
      <c r="D23" s="106"/>
      <c r="E23" s="184"/>
      <c r="F23" s="185"/>
      <c r="G23" s="215"/>
      <c r="H23" s="106"/>
      <c r="I23" s="233"/>
      <c r="J23" s="185"/>
      <c r="K23" s="99"/>
    </row>
    <row r="24" spans="1:11" ht="23.25">
      <c r="A24" s="184"/>
      <c r="B24" s="185" t="s">
        <v>514</v>
      </c>
      <c r="C24" s="166">
        <v>700</v>
      </c>
      <c r="D24" s="104">
        <v>700</v>
      </c>
      <c r="E24" s="184"/>
      <c r="F24" s="185"/>
      <c r="G24" s="215"/>
      <c r="H24" s="106"/>
      <c r="I24" s="233"/>
      <c r="J24" s="185"/>
      <c r="K24" s="99"/>
    </row>
    <row r="25" spans="1:11" ht="23.25">
      <c r="A25" s="184"/>
      <c r="B25" s="185" t="s">
        <v>513</v>
      </c>
      <c r="C25" s="227">
        <v>140</v>
      </c>
      <c r="D25" s="104">
        <f>C25+C26+C27+C28+C29+C30+C31</f>
        <v>2862</v>
      </c>
      <c r="E25" s="184"/>
      <c r="F25" s="185"/>
      <c r="G25" s="215"/>
      <c r="H25" s="106"/>
      <c r="I25" s="233"/>
      <c r="J25" s="185"/>
      <c r="K25" s="99"/>
    </row>
    <row r="26" spans="1:11" ht="23.25">
      <c r="A26" s="184"/>
      <c r="B26" s="185" t="s">
        <v>513</v>
      </c>
      <c r="C26" s="227">
        <v>126</v>
      </c>
      <c r="E26" s="184"/>
      <c r="F26" s="185"/>
      <c r="G26" s="214"/>
      <c r="H26" s="106"/>
      <c r="I26" s="233"/>
      <c r="J26" s="185"/>
      <c r="K26" s="4"/>
    </row>
    <row r="27" spans="1:11" ht="23.25">
      <c r="A27" s="184"/>
      <c r="B27" s="183" t="s">
        <v>512</v>
      </c>
      <c r="C27" s="227">
        <v>351</v>
      </c>
      <c r="D27" s="104"/>
      <c r="E27" s="104"/>
      <c r="F27" s="104"/>
      <c r="G27" s="230"/>
      <c r="H27" s="106"/>
      <c r="I27" s="69"/>
      <c r="J27" s="4"/>
      <c r="K27" s="74"/>
    </row>
    <row r="28" spans="1:11" ht="23.25">
      <c r="A28" s="184"/>
      <c r="B28" s="183" t="s">
        <v>511</v>
      </c>
      <c r="C28" s="227">
        <v>720</v>
      </c>
      <c r="D28" s="104"/>
      <c r="E28" s="104"/>
      <c r="F28" s="104"/>
      <c r="G28" s="215"/>
      <c r="H28" s="106"/>
      <c r="I28" s="69"/>
      <c r="K28" s="74"/>
    </row>
    <row r="29" spans="1:11" ht="23.25">
      <c r="A29" s="184">
        <v>42948</v>
      </c>
      <c r="B29" s="183" t="s">
        <v>510</v>
      </c>
      <c r="C29" s="227">
        <v>745</v>
      </c>
      <c r="D29" s="104"/>
      <c r="E29" s="104"/>
      <c r="F29" s="104"/>
      <c r="G29" s="215"/>
      <c r="H29" s="106"/>
      <c r="I29" s="69"/>
      <c r="K29" s="74"/>
    </row>
    <row r="30" spans="1:11" ht="23.25">
      <c r="A30" s="184">
        <v>42948</v>
      </c>
      <c r="B30" s="183" t="s">
        <v>516</v>
      </c>
      <c r="C30" s="227">
        <v>390</v>
      </c>
      <c r="D30" s="104"/>
      <c r="E30" s="104"/>
      <c r="F30" s="104"/>
      <c r="G30" s="215"/>
      <c r="H30" s="106"/>
      <c r="I30" s="69"/>
      <c r="K30" s="74"/>
    </row>
    <row r="31" spans="1:11" ht="23.25">
      <c r="A31" s="184">
        <v>42948</v>
      </c>
      <c r="B31" s="183" t="s">
        <v>488</v>
      </c>
      <c r="C31" s="227">
        <v>390</v>
      </c>
      <c r="D31" s="104"/>
      <c r="E31" s="99"/>
      <c r="F31" s="104"/>
      <c r="G31" s="215"/>
      <c r="H31" s="106"/>
      <c r="I31" s="232"/>
      <c r="J31" s="4"/>
      <c r="K31" s="74"/>
    </row>
    <row r="32" spans="1:11" ht="23.25">
      <c r="A32" s="182">
        <v>42950</v>
      </c>
      <c r="B32" s="183" t="s">
        <v>489</v>
      </c>
      <c r="C32" s="225">
        <v>670</v>
      </c>
      <c r="D32" s="104"/>
      <c r="E32" s="99"/>
      <c r="F32" s="104"/>
      <c r="G32" s="215"/>
      <c r="H32" s="106"/>
      <c r="I32" s="232"/>
      <c r="J32" s="4"/>
      <c r="K32" s="74"/>
    </row>
    <row r="33" spans="1:11" ht="23.25">
      <c r="A33" s="182">
        <v>42950</v>
      </c>
      <c r="B33" s="183" t="s">
        <v>488</v>
      </c>
      <c r="C33" s="225">
        <v>351</v>
      </c>
      <c r="D33" s="104"/>
      <c r="E33" s="99"/>
      <c r="F33" s="104"/>
      <c r="G33" s="215"/>
      <c r="H33" s="106"/>
      <c r="I33" s="232"/>
      <c r="J33" s="4"/>
      <c r="K33" s="74"/>
    </row>
    <row r="34" spans="1:11" ht="24" customHeight="1">
      <c r="A34" s="182">
        <v>42950</v>
      </c>
      <c r="B34" s="183" t="s">
        <v>488</v>
      </c>
      <c r="C34" s="225">
        <v>351</v>
      </c>
      <c r="D34" s="104"/>
      <c r="E34" s="99"/>
      <c r="F34" s="104"/>
      <c r="G34" s="215"/>
      <c r="H34" s="106"/>
      <c r="I34" s="69"/>
      <c r="J34" s="4"/>
      <c r="K34" s="74"/>
    </row>
    <row r="35" spans="1:11" ht="22.9" customHeight="1">
      <c r="A35" s="182">
        <v>42950</v>
      </c>
      <c r="B35" s="185" t="s">
        <v>490</v>
      </c>
      <c r="C35" s="225">
        <v>745</v>
      </c>
      <c r="D35" s="104"/>
      <c r="E35" s="99"/>
      <c r="F35" s="104"/>
      <c r="G35" s="215"/>
      <c r="H35" s="106"/>
      <c r="I35" s="69"/>
      <c r="J35" s="4"/>
      <c r="K35" s="74"/>
    </row>
    <row r="36" spans="1:11" ht="25.15" customHeight="1">
      <c r="A36" s="182">
        <v>42954</v>
      </c>
      <c r="B36" s="185" t="s">
        <v>491</v>
      </c>
      <c r="C36" s="166">
        <v>140</v>
      </c>
      <c r="D36" s="104">
        <f>C35+C34+C33+C32</f>
        <v>2117</v>
      </c>
      <c r="E36" s="99"/>
      <c r="F36" s="104"/>
      <c r="G36" s="215"/>
      <c r="H36" s="106"/>
      <c r="I36" s="69"/>
      <c r="J36" s="4"/>
      <c r="K36" s="74"/>
    </row>
    <row r="37" spans="1:11" ht="25.15" customHeight="1">
      <c r="A37" s="182">
        <v>42954</v>
      </c>
      <c r="B37" s="185" t="s">
        <v>390</v>
      </c>
      <c r="C37" s="166">
        <v>140</v>
      </c>
      <c r="G37" s="215"/>
      <c r="H37" s="70"/>
      <c r="I37" s="70"/>
      <c r="K37" s="74"/>
    </row>
    <row r="38" spans="1:11" ht="25.15" customHeight="1">
      <c r="A38" s="182">
        <v>42954</v>
      </c>
      <c r="B38" s="185" t="s">
        <v>492</v>
      </c>
      <c r="C38" s="228">
        <v>745</v>
      </c>
      <c r="D38" s="226">
        <f>C38+C37+C36</f>
        <v>1025</v>
      </c>
      <c r="G38" s="215"/>
      <c r="H38" s="70"/>
      <c r="I38" s="70"/>
      <c r="K38" s="74"/>
    </row>
    <row r="39" spans="1:11" ht="25.15" customHeight="1">
      <c r="A39" s="182">
        <v>42956</v>
      </c>
      <c r="B39" s="185" t="s">
        <v>493</v>
      </c>
      <c r="C39" s="225">
        <v>745</v>
      </c>
      <c r="D39" s="123">
        <v>745</v>
      </c>
      <c r="G39" s="234"/>
      <c r="H39" s="70"/>
      <c r="I39" s="70"/>
      <c r="K39" s="74"/>
    </row>
    <row r="40" spans="1:11" ht="25.15" customHeight="1">
      <c r="A40" s="182">
        <v>42957</v>
      </c>
      <c r="B40" s="185" t="s">
        <v>494</v>
      </c>
      <c r="C40" s="228">
        <v>390</v>
      </c>
      <c r="D40" s="123">
        <v>390</v>
      </c>
      <c r="G40" s="215"/>
      <c r="H40" s="70"/>
      <c r="I40" s="70"/>
      <c r="K40" s="74"/>
    </row>
    <row r="41" spans="1:11" ht="25.15" customHeight="1">
      <c r="A41" s="182">
        <v>42961</v>
      </c>
      <c r="B41" s="185" t="s">
        <v>495</v>
      </c>
      <c r="C41" s="225">
        <v>745</v>
      </c>
      <c r="D41" s="123">
        <v>745</v>
      </c>
      <c r="G41" s="215"/>
      <c r="H41" s="70"/>
      <c r="I41" s="70"/>
      <c r="K41" s="74"/>
    </row>
    <row r="42" spans="1:11" ht="25.15" customHeight="1">
      <c r="A42" s="182">
        <v>42962</v>
      </c>
      <c r="B42" s="185" t="s">
        <v>392</v>
      </c>
      <c r="C42" s="228">
        <v>126</v>
      </c>
      <c r="G42" s="215"/>
      <c r="H42" s="70"/>
      <c r="I42" s="70"/>
      <c r="K42" s="74"/>
    </row>
    <row r="43" spans="1:11" ht="25.15" customHeight="1">
      <c r="A43" s="182">
        <v>42962</v>
      </c>
      <c r="B43" s="185" t="s">
        <v>392</v>
      </c>
      <c r="C43" s="228">
        <v>140</v>
      </c>
      <c r="D43" s="226">
        <f>C42+C43+C44</f>
        <v>392</v>
      </c>
      <c r="G43" s="234"/>
      <c r="H43" s="70"/>
      <c r="I43" s="70"/>
      <c r="K43" s="74"/>
    </row>
    <row r="44" spans="1:11" ht="25.15" customHeight="1">
      <c r="A44" s="182">
        <v>42962</v>
      </c>
      <c r="B44" s="185" t="s">
        <v>392</v>
      </c>
      <c r="C44" s="228">
        <v>126</v>
      </c>
      <c r="G44" s="234"/>
      <c r="H44" s="70"/>
      <c r="I44" s="70"/>
      <c r="K44" s="74"/>
    </row>
    <row r="45" spans="1:11" ht="25.15" customHeight="1">
      <c r="A45" s="182">
        <v>42964</v>
      </c>
      <c r="B45" s="185" t="s">
        <v>496</v>
      </c>
      <c r="C45" s="225">
        <v>140</v>
      </c>
      <c r="D45" s="123">
        <v>140</v>
      </c>
      <c r="G45" s="234"/>
      <c r="H45" s="70"/>
      <c r="I45" s="70"/>
      <c r="K45" s="74"/>
    </row>
    <row r="46" spans="1:11" ht="25.15" customHeight="1">
      <c r="A46" s="182">
        <v>42966</v>
      </c>
      <c r="B46" s="185" t="s">
        <v>497</v>
      </c>
      <c r="C46" s="166">
        <v>745</v>
      </c>
      <c r="D46" s="123">
        <v>745</v>
      </c>
      <c r="G46" s="215"/>
      <c r="H46" s="70"/>
      <c r="I46" s="70"/>
      <c r="K46" s="74"/>
    </row>
    <row r="47" spans="1:11" ht="25.15" customHeight="1">
      <c r="A47" s="182">
        <v>42968</v>
      </c>
      <c r="B47" s="185" t="s">
        <v>498</v>
      </c>
      <c r="C47" s="225">
        <v>390</v>
      </c>
      <c r="G47" s="215"/>
      <c r="H47" s="70"/>
      <c r="I47" s="70"/>
      <c r="K47" s="74"/>
    </row>
    <row r="48" spans="1:11" ht="25.15" customHeight="1">
      <c r="A48" s="182">
        <v>42968</v>
      </c>
      <c r="B48" s="185" t="s">
        <v>499</v>
      </c>
      <c r="C48" s="225">
        <v>140</v>
      </c>
      <c r="D48" s="226">
        <f>C47+C48</f>
        <v>530</v>
      </c>
      <c r="G48" s="215"/>
      <c r="H48" s="70"/>
      <c r="I48" s="70"/>
      <c r="K48" s="74"/>
    </row>
    <row r="49" spans="1:11" ht="25.15" customHeight="1">
      <c r="A49" s="182">
        <v>42968</v>
      </c>
      <c r="B49" s="185" t="s">
        <v>500</v>
      </c>
      <c r="C49" s="166">
        <v>745</v>
      </c>
      <c r="G49" s="215"/>
      <c r="H49" s="70"/>
      <c r="I49" s="70"/>
      <c r="K49" s="74"/>
    </row>
    <row r="50" spans="1:11" ht="25.15" customHeight="1">
      <c r="A50" s="182">
        <v>42968</v>
      </c>
      <c r="B50" s="185" t="s">
        <v>501</v>
      </c>
      <c r="C50" s="166">
        <v>745</v>
      </c>
      <c r="D50" s="226">
        <f>C49+C50+C51</f>
        <v>1880</v>
      </c>
      <c r="G50" s="215"/>
      <c r="H50" s="70"/>
      <c r="I50" s="70"/>
      <c r="K50" s="74"/>
    </row>
    <row r="51" spans="1:11" ht="25.15" customHeight="1">
      <c r="A51" s="182">
        <v>42968</v>
      </c>
      <c r="B51" s="185" t="s">
        <v>249</v>
      </c>
      <c r="C51" s="166">
        <v>390</v>
      </c>
      <c r="G51" s="215"/>
      <c r="H51" s="70"/>
      <c r="I51" s="70"/>
      <c r="K51" s="74"/>
    </row>
    <row r="52" spans="1:11" ht="25.15" customHeight="1">
      <c r="A52" s="182">
        <v>42971</v>
      </c>
      <c r="B52" s="185" t="s">
        <v>502</v>
      </c>
      <c r="C52" s="225">
        <v>140</v>
      </c>
      <c r="D52" s="123">
        <v>140</v>
      </c>
      <c r="G52" s="215"/>
      <c r="H52" s="70"/>
      <c r="I52" s="70"/>
      <c r="K52" s="74"/>
    </row>
    <row r="53" spans="1:11" ht="25.15" customHeight="1">
      <c r="A53" s="182">
        <v>42972</v>
      </c>
      <c r="B53" s="185" t="s">
        <v>435</v>
      </c>
      <c r="C53" s="166">
        <v>670.5</v>
      </c>
      <c r="D53" s="123">
        <v>670.5</v>
      </c>
      <c r="G53" s="215"/>
      <c r="H53" s="70"/>
      <c r="I53" s="70"/>
      <c r="K53" s="74"/>
    </row>
    <row r="54" spans="1:11" ht="25.15" customHeight="1">
      <c r="A54" s="182">
        <v>42975</v>
      </c>
      <c r="B54" s="185" t="s">
        <v>503</v>
      </c>
      <c r="C54" s="225">
        <v>140</v>
      </c>
      <c r="G54" s="215"/>
      <c r="H54" s="70"/>
      <c r="I54" s="70"/>
      <c r="K54" s="74"/>
    </row>
    <row r="55" spans="1:11" ht="25.15" customHeight="1">
      <c r="A55" s="182">
        <v>42975</v>
      </c>
      <c r="B55" s="185" t="s">
        <v>431</v>
      </c>
      <c r="C55" s="225">
        <v>390</v>
      </c>
      <c r="D55" s="226">
        <f>C54+C55</f>
        <v>530</v>
      </c>
      <c r="G55" s="215"/>
      <c r="H55" s="70"/>
      <c r="I55" s="70"/>
      <c r="K55" s="74"/>
    </row>
    <row r="56" spans="1:11" ht="25.15" customHeight="1">
      <c r="A56" s="182">
        <v>42975</v>
      </c>
      <c r="B56" s="185" t="s">
        <v>504</v>
      </c>
      <c r="C56" s="166">
        <v>390</v>
      </c>
      <c r="G56" s="215"/>
      <c r="H56" s="70"/>
      <c r="I56" s="70"/>
      <c r="K56" s="74"/>
    </row>
    <row r="57" spans="1:11" ht="25.15" customHeight="1">
      <c r="A57" s="182">
        <v>42975</v>
      </c>
      <c r="B57" s="185" t="s">
        <v>505</v>
      </c>
      <c r="C57" s="166">
        <v>390</v>
      </c>
      <c r="D57" s="226">
        <f>C59+C58+C57+C56</f>
        <v>1046</v>
      </c>
      <c r="G57" s="215"/>
      <c r="H57" s="70"/>
      <c r="I57" s="70"/>
      <c r="K57" s="74"/>
    </row>
    <row r="58" spans="1:11" ht="25.15" customHeight="1">
      <c r="A58" s="182">
        <v>42976</v>
      </c>
      <c r="B58" s="185" t="s">
        <v>486</v>
      </c>
      <c r="C58" s="166">
        <v>140</v>
      </c>
      <c r="G58" s="215"/>
      <c r="H58" s="70"/>
      <c r="I58" s="70"/>
      <c r="K58" s="74"/>
    </row>
    <row r="59" spans="1:11" ht="25.15" customHeight="1">
      <c r="A59" s="182">
        <v>42976</v>
      </c>
      <c r="B59" s="185" t="s">
        <v>486</v>
      </c>
      <c r="C59" s="166">
        <v>126</v>
      </c>
      <c r="G59" s="215"/>
      <c r="H59" s="70"/>
      <c r="I59" s="70"/>
      <c r="K59" s="74"/>
    </row>
    <row r="60" spans="1:11" ht="25.15" customHeight="1">
      <c r="A60" s="182">
        <v>42977</v>
      </c>
      <c r="B60" s="185" t="s">
        <v>395</v>
      </c>
      <c r="C60" s="225">
        <v>390</v>
      </c>
      <c r="G60" s="215"/>
      <c r="H60" s="70"/>
      <c r="I60" s="70"/>
      <c r="K60" s="74"/>
    </row>
    <row r="61" spans="1:11" ht="25.15" customHeight="1">
      <c r="A61" s="182">
        <v>42977</v>
      </c>
      <c r="B61" s="185" t="s">
        <v>397</v>
      </c>
      <c r="C61" s="225">
        <v>390</v>
      </c>
      <c r="D61" s="226">
        <f>C60+C61+C62+C63</f>
        <v>1310</v>
      </c>
      <c r="G61" s="215"/>
      <c r="H61" s="70"/>
      <c r="I61" s="70"/>
      <c r="K61" s="74"/>
    </row>
    <row r="62" spans="1:11" ht="25.15" customHeight="1">
      <c r="A62" s="182">
        <v>42977</v>
      </c>
      <c r="B62" s="185" t="s">
        <v>111</v>
      </c>
      <c r="C62" s="225">
        <v>390</v>
      </c>
      <c r="G62" s="215"/>
      <c r="H62" s="70"/>
      <c r="I62" s="70"/>
      <c r="K62" s="74"/>
    </row>
    <row r="63" spans="1:11" ht="25.15" customHeight="1">
      <c r="A63" s="182">
        <v>42977</v>
      </c>
      <c r="B63" s="185" t="s">
        <v>126</v>
      </c>
      <c r="C63" s="225">
        <v>140</v>
      </c>
      <c r="K63" s="74"/>
    </row>
    <row r="64" spans="1:11" ht="25.15" customHeight="1">
      <c r="A64" s="182"/>
      <c r="B64" s="185" t="s">
        <v>50</v>
      </c>
      <c r="C64" s="238">
        <f>SUM(C20:C63)</f>
        <v>17987.5</v>
      </c>
      <c r="D64" s="226">
        <f>SUM(D20:D63)</f>
        <v>17987.5</v>
      </c>
      <c r="G64" s="215"/>
      <c r="H64" s="70"/>
      <c r="I64" s="70"/>
      <c r="K64" s="74"/>
    </row>
    <row r="65" spans="1:11" ht="25.15" customHeight="1">
      <c r="A65" s="182"/>
      <c r="B65" s="185" t="s">
        <v>517</v>
      </c>
      <c r="C65" s="215">
        <v>-352.91</v>
      </c>
      <c r="G65" s="215"/>
      <c r="H65" s="70"/>
      <c r="I65" s="70"/>
      <c r="K65" s="74"/>
    </row>
    <row r="66" spans="1:11" ht="25.15" customHeight="1">
      <c r="A66" s="182"/>
      <c r="B66" s="185"/>
      <c r="C66" s="215"/>
      <c r="G66" s="215"/>
      <c r="H66" s="70"/>
      <c r="I66" s="70"/>
      <c r="K66" s="74"/>
    </row>
    <row r="67" spans="1:11" ht="25.15" customHeight="1">
      <c r="A67" s="182"/>
      <c r="B67" s="185"/>
      <c r="C67" s="215"/>
      <c r="G67" s="235"/>
      <c r="H67" s="70"/>
      <c r="I67" s="236"/>
      <c r="K67" s="74"/>
    </row>
    <row r="68" spans="1:11" ht="25.15" customHeight="1">
      <c r="A68" s="182"/>
      <c r="B68" s="185"/>
      <c r="C68" s="215"/>
      <c r="K68" s="74"/>
    </row>
    <row r="69" spans="1:11" ht="25.15" customHeight="1">
      <c r="A69" s="182"/>
      <c r="B69" s="185"/>
      <c r="C69" s="215"/>
      <c r="K69" s="74"/>
    </row>
    <row r="71" spans="1:11" ht="25.15" customHeight="1">
      <c r="A71" s="182"/>
      <c r="B71" s="185"/>
      <c r="C71" s="99"/>
      <c r="K71" s="74"/>
    </row>
    <row r="72" spans="1:11" ht="36">
      <c r="A72" s="184"/>
      <c r="B72" s="212"/>
      <c r="C72" s="166"/>
      <c r="D72" s="104"/>
      <c r="E72" s="99"/>
      <c r="F72" s="104"/>
      <c r="G72" s="104"/>
      <c r="H72" s="104"/>
      <c r="I72" s="77"/>
      <c r="J72" s="4"/>
      <c r="K72" s="74"/>
    </row>
    <row r="73" spans="1:11" ht="23.25">
      <c r="A73" s="184"/>
      <c r="B73" s="185"/>
      <c r="C73" s="99"/>
      <c r="D73" s="104"/>
      <c r="E73" s="99"/>
      <c r="F73" s="104"/>
      <c r="G73" s="104"/>
      <c r="H73" s="104"/>
      <c r="I73" s="77"/>
      <c r="J73" s="4"/>
      <c r="K73" s="74"/>
    </row>
    <row r="74" spans="1:11" ht="23.25">
      <c r="A74" s="184"/>
      <c r="B74" s="185"/>
      <c r="C74" s="99"/>
      <c r="D74" s="104"/>
      <c r="E74" s="99"/>
      <c r="F74" s="104"/>
      <c r="G74" s="104"/>
      <c r="H74" s="104"/>
      <c r="I74" s="77"/>
      <c r="J74" s="4"/>
      <c r="K74" s="74"/>
    </row>
    <row r="75" spans="1:11" ht="23.25">
      <c r="A75" s="184"/>
      <c r="B75" s="185"/>
      <c r="C75" s="99"/>
      <c r="D75" s="104"/>
      <c r="E75" s="99"/>
      <c r="F75" s="104"/>
      <c r="G75" s="104"/>
      <c r="H75" s="104"/>
      <c r="I75" s="77"/>
      <c r="J75" s="4"/>
      <c r="K75" s="74"/>
    </row>
    <row r="76" spans="1:11" ht="23.25">
      <c r="A76" s="184"/>
      <c r="B76" s="185"/>
      <c r="C76" s="4"/>
      <c r="D76" s="104"/>
      <c r="E76" s="99"/>
      <c r="F76" s="104"/>
      <c r="G76" s="104"/>
      <c r="H76" s="104"/>
      <c r="I76" s="77"/>
      <c r="J76" s="4"/>
      <c r="K76" s="74"/>
    </row>
    <row r="77" spans="1:11" ht="23.25">
      <c r="A77" s="184"/>
      <c r="B77" s="185"/>
      <c r="C77" s="16"/>
      <c r="D77" s="104"/>
      <c r="E77" s="99"/>
      <c r="F77" s="104"/>
      <c r="G77" s="104"/>
      <c r="H77" s="104"/>
      <c r="I77" s="77"/>
      <c r="J77" s="4"/>
      <c r="K77" s="74"/>
    </row>
    <row r="78" spans="1:11" ht="23.25">
      <c r="A78" s="184"/>
      <c r="B78" s="185"/>
      <c r="C78" s="16"/>
      <c r="D78" s="104"/>
      <c r="E78" s="99"/>
      <c r="F78" s="104"/>
      <c r="G78" s="104"/>
      <c r="H78" s="104"/>
      <c r="I78" s="77"/>
      <c r="J78" s="4"/>
      <c r="K78" s="74"/>
    </row>
    <row r="79" spans="1:11" ht="23.25">
      <c r="A79" s="184"/>
      <c r="B79" s="211"/>
      <c r="C79" s="16"/>
      <c r="D79" s="104"/>
      <c r="E79" s="99"/>
      <c r="F79" s="104"/>
      <c r="G79" s="104"/>
      <c r="H79" s="104"/>
      <c r="I79" s="77"/>
      <c r="J79" s="4"/>
      <c r="K79" s="74"/>
    </row>
    <row r="80" spans="1:11" ht="23.25">
      <c r="B80" s="184"/>
      <c r="C80" s="16"/>
      <c r="D80" s="104"/>
      <c r="E80" s="99"/>
      <c r="F80" s="104"/>
      <c r="G80" s="104"/>
      <c r="H80" s="104"/>
      <c r="I80" s="77"/>
      <c r="J80" s="4"/>
      <c r="K80" s="74"/>
    </row>
    <row r="81" spans="1:11" ht="23.25">
      <c r="A81" s="184"/>
      <c r="B81" s="189"/>
      <c r="C81" s="99"/>
      <c r="D81" s="104"/>
      <c r="E81" s="99"/>
      <c r="F81" s="104"/>
      <c r="G81" s="104"/>
      <c r="H81" s="104"/>
      <c r="I81" s="77"/>
      <c r="J81" s="4"/>
      <c r="K81" s="74"/>
    </row>
    <row r="82" spans="1:11" ht="36">
      <c r="A82" s="184"/>
      <c r="B82" s="212"/>
      <c r="C82" s="99"/>
      <c r="D82" s="104"/>
      <c r="E82" s="99"/>
      <c r="F82" s="104"/>
      <c r="G82" s="104"/>
      <c r="H82" s="104"/>
      <c r="I82" s="77"/>
      <c r="J82" s="4"/>
      <c r="K82" s="74"/>
    </row>
    <row r="83" spans="1:11" ht="23.25">
      <c r="A83" s="184"/>
      <c r="B83" s="185"/>
      <c r="C83" s="99"/>
      <c r="D83" s="104"/>
      <c r="E83" s="99"/>
      <c r="F83" s="104"/>
      <c r="G83" s="104"/>
      <c r="H83" s="104"/>
      <c r="I83" s="77"/>
      <c r="J83" s="4"/>
      <c r="K83" s="74"/>
    </row>
    <row r="84" spans="1:11" ht="23.25">
      <c r="A84" s="184"/>
      <c r="B84" s="185"/>
      <c r="C84" s="99"/>
      <c r="D84" s="104"/>
      <c r="E84" s="99"/>
      <c r="F84" s="104"/>
      <c r="G84" s="104"/>
      <c r="H84" s="104"/>
      <c r="I84" s="77"/>
      <c r="J84" s="4"/>
      <c r="K84" s="74"/>
    </row>
    <row r="85" spans="1:11" ht="23.25">
      <c r="A85" s="184"/>
      <c r="B85" s="185"/>
      <c r="C85" s="99"/>
      <c r="D85" s="104"/>
      <c r="E85" s="99"/>
      <c r="F85" s="104"/>
      <c r="G85" s="104"/>
      <c r="H85" s="104"/>
      <c r="I85" s="77"/>
      <c r="J85" s="4"/>
      <c r="K85" s="74"/>
    </row>
    <row r="86" spans="1:11" ht="69" customHeight="1">
      <c r="A86" s="184"/>
      <c r="B86" s="185"/>
      <c r="C86" s="99"/>
      <c r="D86" s="104"/>
      <c r="E86" s="99"/>
      <c r="F86" s="104"/>
      <c r="G86" s="104"/>
      <c r="H86" s="104"/>
      <c r="I86" s="77"/>
      <c r="J86" s="4"/>
      <c r="K86" s="74"/>
    </row>
    <row r="87" spans="1:11" ht="69" customHeight="1">
      <c r="A87" s="184"/>
      <c r="B87" s="185"/>
      <c r="C87" s="99"/>
      <c r="D87" s="104"/>
      <c r="E87" s="99"/>
      <c r="F87" s="104"/>
      <c r="G87" s="104"/>
      <c r="H87" s="104"/>
      <c r="I87" s="77"/>
      <c r="J87" s="4"/>
      <c r="K87" s="74"/>
    </row>
    <row r="88" spans="1:11" ht="69" customHeight="1">
      <c r="A88" s="184"/>
      <c r="B88" s="185"/>
      <c r="C88" s="99"/>
      <c r="D88" s="104"/>
      <c r="E88" s="99"/>
      <c r="F88" s="104"/>
      <c r="G88" s="104"/>
      <c r="H88" s="104"/>
      <c r="I88" s="77"/>
      <c r="J88" s="4"/>
      <c r="K88" s="74"/>
    </row>
    <row r="89" spans="1:11" ht="69" customHeight="1">
      <c r="A89" s="184"/>
      <c r="B89" s="185"/>
      <c r="C89" s="16"/>
      <c r="D89" s="104"/>
      <c r="E89" s="99"/>
      <c r="F89" s="104"/>
      <c r="G89" s="104"/>
      <c r="H89" s="104"/>
      <c r="I89" s="77"/>
      <c r="J89" s="4"/>
      <c r="K89" s="74"/>
    </row>
    <row r="90" spans="1:11" ht="23.25">
      <c r="A90" s="184"/>
      <c r="B90" s="185"/>
      <c r="C90" s="190"/>
      <c r="D90" s="104"/>
      <c r="E90" s="99"/>
      <c r="F90" s="104"/>
      <c r="G90" s="104"/>
      <c r="H90" s="104"/>
      <c r="I90" s="77"/>
      <c r="J90" s="4"/>
      <c r="K90" s="74"/>
    </row>
    <row r="91" spans="1:11" ht="23.25">
      <c r="A91" s="128"/>
      <c r="B91" s="188"/>
      <c r="C91" s="190"/>
      <c r="D91" s="104"/>
      <c r="E91" s="99"/>
      <c r="F91" s="104"/>
      <c r="G91" s="104"/>
      <c r="H91" s="104"/>
      <c r="J91" s="4"/>
      <c r="K91" s="74"/>
    </row>
    <row r="92" spans="1:11" ht="23.25">
      <c r="B92" s="189"/>
      <c r="C92" s="106"/>
      <c r="D92" s="66"/>
      <c r="E92" s="66"/>
      <c r="F92" s="66"/>
      <c r="G92" s="66"/>
      <c r="H92" s="68"/>
      <c r="I92" s="69"/>
      <c r="J92" s="66"/>
      <c r="K92" s="74"/>
    </row>
    <row r="93" spans="1:11" ht="23.25">
      <c r="B93" s="189"/>
      <c r="C93" s="106"/>
      <c r="D93" s="66"/>
      <c r="E93" s="66"/>
      <c r="F93" s="66"/>
      <c r="G93" s="66"/>
      <c r="H93" s="68"/>
      <c r="I93" s="69"/>
      <c r="J93" s="66"/>
      <c r="K93" s="74"/>
    </row>
    <row r="94" spans="1:11" ht="23.25">
      <c r="A94" s="128"/>
      <c r="B94" s="78"/>
      <c r="C94" s="106"/>
      <c r="D94" s="66"/>
      <c r="E94" s="66"/>
      <c r="F94" s="66"/>
      <c r="H94" s="68"/>
      <c r="I94" s="69"/>
      <c r="J94" s="66"/>
      <c r="K94" s="74"/>
    </row>
    <row r="95" spans="1:11" ht="27.75">
      <c r="A95" s="128"/>
      <c r="B95" s="100"/>
      <c r="C95" s="106"/>
      <c r="D95" s="66"/>
      <c r="E95" s="67"/>
      <c r="F95" s="66"/>
      <c r="G95" s="66"/>
      <c r="H95" s="68"/>
      <c r="I95" s="72"/>
      <c r="J95" s="66"/>
      <c r="K95" s="74"/>
    </row>
    <row r="96" spans="1:11" ht="23.25">
      <c r="A96" s="128"/>
      <c r="B96" s="82"/>
      <c r="C96" s="106"/>
      <c r="D96" s="66"/>
      <c r="E96" s="67"/>
      <c r="F96" s="66"/>
      <c r="G96" s="66"/>
      <c r="H96" s="68"/>
      <c r="I96" s="72"/>
      <c r="J96" s="66"/>
      <c r="K96" s="74"/>
    </row>
    <row r="97" spans="1:11" ht="23.25">
      <c r="A97" s="128"/>
      <c r="B97" s="82"/>
      <c r="C97" s="106"/>
      <c r="D97" s="66"/>
      <c r="E97" s="67"/>
      <c r="F97" s="66"/>
      <c r="G97" s="66"/>
      <c r="H97" s="68"/>
      <c r="I97" s="72"/>
      <c r="J97" s="66"/>
      <c r="K97" s="74"/>
    </row>
    <row r="98" spans="1:11" ht="23.25">
      <c r="A98" s="128"/>
      <c r="B98" s="82"/>
      <c r="C98" s="106"/>
      <c r="D98" s="66"/>
      <c r="E98" s="67"/>
      <c r="F98" s="66"/>
      <c r="G98" s="66"/>
      <c r="H98" s="68"/>
      <c r="I98" s="72"/>
      <c r="J98" s="66"/>
      <c r="K98" s="74"/>
    </row>
    <row r="99" spans="1:11" ht="23.25">
      <c r="A99" s="128"/>
      <c r="B99" s="82"/>
      <c r="D99" s="66"/>
      <c r="E99" s="67"/>
      <c r="F99" s="66"/>
      <c r="G99" s="66"/>
      <c r="H99" s="68"/>
      <c r="I99" s="72"/>
      <c r="J99" s="66"/>
      <c r="K99" s="74"/>
    </row>
    <row r="100" spans="1:11" ht="23.25">
      <c r="A100" s="128"/>
      <c r="B100" s="82"/>
      <c r="D100" s="66"/>
      <c r="E100" s="67"/>
      <c r="F100" s="66"/>
      <c r="G100" s="66"/>
      <c r="H100" s="68"/>
      <c r="I100" s="72"/>
      <c r="J100" s="66"/>
      <c r="K100" s="74"/>
    </row>
    <row r="101" spans="1:11">
      <c r="K101" s="74"/>
    </row>
    <row r="102" spans="1:11">
      <c r="K102" s="74"/>
    </row>
    <row r="103" spans="1:11">
      <c r="K103" s="74"/>
    </row>
    <row r="104" spans="1:11">
      <c r="K104" s="74"/>
    </row>
    <row r="105" spans="1:11">
      <c r="K105" s="74"/>
    </row>
    <row r="106" spans="1:11">
      <c r="K106" s="74"/>
    </row>
    <row r="107" spans="1:11">
      <c r="K107" s="74"/>
    </row>
    <row r="108" spans="1:11">
      <c r="K108" s="74"/>
    </row>
    <row r="109" spans="1:11" ht="23.25">
      <c r="K109" s="50"/>
    </row>
    <row r="110" spans="1:11" ht="23.25">
      <c r="K110" s="50"/>
    </row>
    <row r="111" spans="1:11" ht="23.25">
      <c r="K111" s="50"/>
    </row>
    <row r="112" spans="1:11" ht="23.25">
      <c r="K112" s="50"/>
    </row>
    <row r="113" spans="1:11" ht="23.25">
      <c r="K113" s="50"/>
    </row>
    <row r="114" spans="1:11" ht="23.25">
      <c r="K114" s="50"/>
    </row>
    <row r="115" spans="1:11" ht="23.25">
      <c r="K115" s="50"/>
    </row>
    <row r="116" spans="1:11" ht="23.25">
      <c r="K116" s="50"/>
    </row>
    <row r="117" spans="1:11" ht="23.25">
      <c r="K117" s="50"/>
    </row>
    <row r="118" spans="1:11" ht="23.25">
      <c r="K118" s="50"/>
    </row>
    <row r="119" spans="1:11" s="97" customFormat="1" ht="22.5" customHeight="1">
      <c r="A119" s="130"/>
      <c r="B119"/>
      <c r="C119" s="123"/>
      <c r="D119"/>
      <c r="E119"/>
      <c r="F119"/>
      <c r="G119"/>
      <c r="H119"/>
      <c r="I119"/>
      <c r="J119"/>
      <c r="K119" s="89"/>
    </row>
    <row r="120" spans="1:11" s="70" customFormat="1" ht="23.25">
      <c r="A120" s="130"/>
      <c r="B120"/>
      <c r="C120" s="123"/>
      <c r="D120"/>
      <c r="E120"/>
      <c r="F120"/>
      <c r="G120"/>
      <c r="H120"/>
      <c r="I120"/>
      <c r="J120"/>
      <c r="K120" s="68"/>
    </row>
    <row r="121" spans="1:11" s="70" customFormat="1" ht="23.25">
      <c r="A121" s="130"/>
      <c r="B121"/>
      <c r="C121" s="123"/>
      <c r="D121"/>
      <c r="E121"/>
      <c r="F121"/>
      <c r="G121"/>
      <c r="H121"/>
      <c r="I121"/>
      <c r="J121"/>
      <c r="K121" s="68"/>
    </row>
    <row r="122" spans="1:11" s="70" customFormat="1" ht="23.25">
      <c r="A122" s="130"/>
      <c r="B122"/>
      <c r="C122" s="123"/>
      <c r="D122"/>
      <c r="E122"/>
      <c r="F122"/>
      <c r="G122"/>
      <c r="H122"/>
      <c r="I122"/>
      <c r="J122"/>
      <c r="K122" s="68"/>
    </row>
    <row r="123" spans="1:11" s="70" customFormat="1" ht="23.25">
      <c r="A123" s="130"/>
      <c r="B123"/>
      <c r="C123" s="123"/>
      <c r="D123"/>
      <c r="E123"/>
      <c r="F123"/>
      <c r="G123"/>
      <c r="H123"/>
      <c r="I123"/>
      <c r="J123"/>
      <c r="K123" s="68"/>
    </row>
    <row r="124" spans="1:11" s="70" customFormat="1" ht="23.25">
      <c r="A124" s="130"/>
      <c r="B124"/>
      <c r="C124" s="123"/>
      <c r="D124"/>
      <c r="E124"/>
      <c r="F124"/>
      <c r="G124"/>
      <c r="H124"/>
      <c r="I124"/>
      <c r="J124"/>
      <c r="K124" s="68"/>
    </row>
    <row r="125" spans="1:11" s="70" customFormat="1" ht="23.25">
      <c r="A125" s="130"/>
      <c r="B125"/>
      <c r="C125" s="123"/>
      <c r="D125"/>
      <c r="E125"/>
      <c r="F125"/>
      <c r="G125"/>
      <c r="H125"/>
      <c r="I125"/>
      <c r="J125"/>
      <c r="K125" s="68"/>
    </row>
    <row r="126" spans="1:11" s="70" customFormat="1" ht="23.25">
      <c r="A126" s="130"/>
      <c r="B126"/>
      <c r="C126" s="123"/>
      <c r="D126"/>
      <c r="E126"/>
      <c r="F126"/>
      <c r="G126"/>
      <c r="H126"/>
      <c r="I126"/>
      <c r="J126"/>
      <c r="K126" s="68"/>
    </row>
  </sheetData>
  <customSheetViews>
    <customSheetView guid="{DD41D0B5-6320-4E50-909F-3C946F1CC831}" fitToPage="1" hiddenColumns="1" topLeftCell="A19">
      <selection activeCell="A19" sqref="A19:XFD19"/>
      <pageMargins left="0.7" right="0.7" top="0.75" bottom="0.75" header="0.3" footer="0.3"/>
      <pageSetup scale="28" orientation="landscape" horizontalDpi="4294967293" verticalDpi="4294967293" r:id="rId1"/>
    </customSheetView>
  </customSheetViews>
  <pageMargins left="0.7" right="0.7" top="0.75" bottom="0.75" header="0.3" footer="0.3"/>
  <pageSetup scale="28" orientation="landscape" horizontalDpi="4294967293" vertic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workbookViewId="0">
      <selection activeCell="A33" sqref="A33:XFD33"/>
    </sheetView>
  </sheetViews>
  <sheetFormatPr defaultRowHeight="15.75"/>
  <cols>
    <col min="1" max="1" width="15.5" customWidth="1"/>
    <col min="2" max="2" width="23" customWidth="1"/>
    <col min="3" max="3" width="19.875" customWidth="1"/>
    <col min="4" max="4" width="16.625" customWidth="1"/>
    <col min="5" max="5" width="15" customWidth="1"/>
    <col min="6" max="6" width="16" customWidth="1"/>
    <col min="7" max="7" width="15.25" customWidth="1"/>
    <col min="8" max="8" width="12.75" customWidth="1"/>
    <col min="9" max="9" width="17" customWidth="1"/>
    <col min="10" max="10" width="6.5" customWidth="1"/>
    <col min="11" max="11" width="4.375" customWidth="1"/>
    <col min="12" max="12" width="17.625" customWidth="1"/>
  </cols>
  <sheetData>
    <row r="1" spans="1:13" ht="36">
      <c r="A1" s="180" t="s">
        <v>518</v>
      </c>
      <c r="B1" s="85"/>
      <c r="C1" s="104"/>
      <c r="D1" s="104"/>
      <c r="E1" s="104"/>
      <c r="F1" s="50"/>
      <c r="G1" s="50"/>
      <c r="H1" s="50"/>
      <c r="I1" s="50"/>
      <c r="J1" t="s">
        <v>320</v>
      </c>
      <c r="L1" s="218" t="s">
        <v>468</v>
      </c>
      <c r="M1" s="154"/>
    </row>
    <row r="2" spans="1:13" ht="23.25">
      <c r="A2" s="127" t="s">
        <v>3</v>
      </c>
      <c r="B2" s="192" t="s">
        <v>4</v>
      </c>
      <c r="C2" s="102" t="s">
        <v>44</v>
      </c>
      <c r="D2" s="102" t="s">
        <v>527</v>
      </c>
      <c r="E2" s="102" t="s">
        <v>521</v>
      </c>
      <c r="F2" s="220" t="s">
        <v>506</v>
      </c>
      <c r="G2" s="51" t="s">
        <v>5</v>
      </c>
      <c r="H2" s="51" t="s">
        <v>6</v>
      </c>
      <c r="I2" s="51" t="s">
        <v>7</v>
      </c>
      <c r="J2" s="50" t="s">
        <v>9</v>
      </c>
      <c r="L2" s="104">
        <v>24634.86</v>
      </c>
      <c r="M2" s="50"/>
    </row>
    <row r="3" spans="1:13" ht="23.25">
      <c r="A3" s="179">
        <v>42979</v>
      </c>
      <c r="B3" s="201" t="s">
        <v>519</v>
      </c>
      <c r="C3" s="4">
        <f>765</f>
        <v>765</v>
      </c>
      <c r="D3" s="4"/>
      <c r="E3" s="4"/>
      <c r="F3" s="1"/>
      <c r="G3" s="4">
        <f>C3</f>
        <v>765</v>
      </c>
      <c r="H3" s="4">
        <v>20.66</v>
      </c>
      <c r="I3" s="4">
        <f>G3-H3</f>
        <v>744.34</v>
      </c>
      <c r="J3" s="1"/>
      <c r="L3" s="104">
        <f>L2+I3</f>
        <v>25379.200000000001</v>
      </c>
      <c r="M3" s="104"/>
    </row>
    <row r="4" spans="1:13" ht="23.25">
      <c r="A4" s="179">
        <v>42980</v>
      </c>
      <c r="B4" s="222" t="s">
        <v>520</v>
      </c>
      <c r="C4" s="4"/>
      <c r="D4" s="4"/>
      <c r="E4" s="4">
        <f>500</f>
        <v>500</v>
      </c>
      <c r="F4" s="102"/>
      <c r="G4" s="4">
        <f>E4</f>
        <v>500</v>
      </c>
      <c r="H4" s="154">
        <v>13.5</v>
      </c>
      <c r="I4" s="4">
        <f t="shared" ref="I4:I14" si="0">G4-H4</f>
        <v>486.5</v>
      </c>
      <c r="J4" s="219"/>
      <c r="L4" s="104">
        <f t="shared" ref="L4:L14" si="1">L3+I4</f>
        <v>25865.7</v>
      </c>
      <c r="M4" s="50"/>
    </row>
    <row r="5" spans="1:13" ht="23.25">
      <c r="A5" s="179">
        <v>42983</v>
      </c>
      <c r="B5" s="222" t="s">
        <v>522</v>
      </c>
      <c r="C5" s="4">
        <v>405</v>
      </c>
      <c r="D5" s="4"/>
      <c r="E5" s="4"/>
      <c r="F5" s="104"/>
      <c r="G5" s="4">
        <f>C5</f>
        <v>405</v>
      </c>
      <c r="H5" s="154">
        <v>10.94</v>
      </c>
      <c r="I5" s="4">
        <f t="shared" si="0"/>
        <v>394.06</v>
      </c>
      <c r="J5" s="219"/>
      <c r="L5" s="104">
        <f t="shared" si="1"/>
        <v>26259.759999999998</v>
      </c>
      <c r="M5" s="50"/>
    </row>
    <row r="6" spans="1:13" ht="23.25">
      <c r="A6" s="179">
        <v>42983</v>
      </c>
      <c r="B6" s="222" t="s">
        <v>523</v>
      </c>
      <c r="C6" s="4">
        <v>688.5</v>
      </c>
      <c r="D6" s="4"/>
      <c r="E6" s="4"/>
      <c r="F6" s="4"/>
      <c r="G6" s="4">
        <f>C6</f>
        <v>688.5</v>
      </c>
      <c r="H6" s="154">
        <v>18.59</v>
      </c>
      <c r="I6" s="4">
        <f t="shared" si="0"/>
        <v>669.91</v>
      </c>
      <c r="J6" s="219"/>
      <c r="L6" s="104">
        <f t="shared" si="1"/>
        <v>26929.67</v>
      </c>
      <c r="M6" s="50"/>
    </row>
    <row r="7" spans="1:13" ht="23.25">
      <c r="A7" s="179">
        <v>42984</v>
      </c>
      <c r="B7" s="222" t="s">
        <v>524</v>
      </c>
      <c r="C7" s="4">
        <f>765</f>
        <v>765</v>
      </c>
      <c r="D7" s="4"/>
      <c r="E7" s="4"/>
      <c r="F7" s="154"/>
      <c r="G7" s="4">
        <f>C7</f>
        <v>765</v>
      </c>
      <c r="H7" s="154">
        <v>26.93</v>
      </c>
      <c r="I7" s="4">
        <f t="shared" si="0"/>
        <v>738.07</v>
      </c>
      <c r="J7" s="219"/>
      <c r="L7" s="104">
        <f t="shared" si="1"/>
        <v>27667.74</v>
      </c>
      <c r="M7" s="50"/>
    </row>
    <row r="8" spans="1:13" ht="23.25">
      <c r="A8" s="179"/>
      <c r="B8" s="245" t="s">
        <v>506</v>
      </c>
      <c r="C8" s="4"/>
      <c r="D8" s="4"/>
      <c r="E8" s="4"/>
      <c r="F8" s="4">
        <v>238.07</v>
      </c>
      <c r="G8" s="4">
        <f>C8</f>
        <v>0</v>
      </c>
      <c r="H8" s="154"/>
      <c r="I8" s="4">
        <f>F8</f>
        <v>238.07</v>
      </c>
      <c r="J8" s="219"/>
      <c r="L8" s="104">
        <f>L7+F8</f>
        <v>27905.81</v>
      </c>
      <c r="M8" s="50"/>
    </row>
    <row r="9" spans="1:13" ht="23.25">
      <c r="A9" s="179">
        <v>42986</v>
      </c>
      <c r="B9" s="244" t="s">
        <v>477</v>
      </c>
      <c r="C9" s="4">
        <v>150</v>
      </c>
      <c r="D9" s="4"/>
      <c r="E9" s="4"/>
      <c r="F9" s="154"/>
      <c r="G9" s="4">
        <f>C9</f>
        <v>150</v>
      </c>
      <c r="H9" s="154">
        <v>4.05</v>
      </c>
      <c r="I9" s="4">
        <f t="shared" si="0"/>
        <v>145.94999999999999</v>
      </c>
      <c r="J9" s="193"/>
      <c r="L9" s="104">
        <f t="shared" si="1"/>
        <v>28051.759999999998</v>
      </c>
      <c r="M9" s="74"/>
    </row>
    <row r="10" spans="1:13" ht="23.25">
      <c r="A10" s="179"/>
      <c r="B10" s="239" t="s">
        <v>525</v>
      </c>
      <c r="C10" s="4">
        <f>765</f>
        <v>765</v>
      </c>
      <c r="D10" s="4"/>
      <c r="E10" s="4"/>
      <c r="F10" s="4">
        <v>238.07</v>
      </c>
      <c r="G10" s="4"/>
      <c r="H10" s="154"/>
      <c r="I10" s="4">
        <f>F10</f>
        <v>238.07</v>
      </c>
      <c r="J10" s="193"/>
      <c r="L10" s="104">
        <f>L9-F10</f>
        <v>27813.69</v>
      </c>
      <c r="M10" s="74"/>
    </row>
    <row r="11" spans="1:13" ht="23.25">
      <c r="A11" s="179">
        <v>42987</v>
      </c>
      <c r="B11" s="240" t="s">
        <v>526</v>
      </c>
      <c r="C11" s="4"/>
      <c r="D11" s="4"/>
      <c r="E11" s="4">
        <v>425</v>
      </c>
      <c r="F11" s="154"/>
      <c r="G11" s="4">
        <f>C11</f>
        <v>0</v>
      </c>
      <c r="H11" s="154">
        <v>11.48</v>
      </c>
      <c r="I11" s="4">
        <f>E11-H11</f>
        <v>413.52</v>
      </c>
      <c r="J11" s="191"/>
      <c r="L11" s="104">
        <f t="shared" si="1"/>
        <v>28227.21</v>
      </c>
      <c r="M11" s="74"/>
    </row>
    <row r="12" spans="1:13" ht="23.25">
      <c r="A12" s="179">
        <v>42987</v>
      </c>
      <c r="B12" s="241" t="s">
        <v>528</v>
      </c>
      <c r="C12" s="4"/>
      <c r="D12" s="4">
        <f>600</f>
        <v>600</v>
      </c>
      <c r="E12" s="4"/>
      <c r="F12" s="154"/>
      <c r="G12" s="4">
        <f>D12</f>
        <v>600</v>
      </c>
      <c r="H12" s="154">
        <v>16.2</v>
      </c>
      <c r="I12" s="4">
        <f t="shared" si="0"/>
        <v>583.79999999999995</v>
      </c>
      <c r="J12" s="191"/>
      <c r="L12" s="104">
        <f t="shared" si="1"/>
        <v>28811.01</v>
      </c>
      <c r="M12" s="74"/>
    </row>
    <row r="13" spans="1:13" ht="22.5" customHeight="1">
      <c r="A13" s="179">
        <v>42987</v>
      </c>
      <c r="B13" s="242" t="s">
        <v>529</v>
      </c>
      <c r="C13" s="4"/>
      <c r="D13" s="4"/>
      <c r="E13" s="4">
        <v>500</v>
      </c>
      <c r="G13" s="4">
        <f>E13</f>
        <v>500</v>
      </c>
      <c r="H13" s="154">
        <v>13.5</v>
      </c>
      <c r="I13" s="4">
        <f t="shared" si="0"/>
        <v>486.5</v>
      </c>
      <c r="J13" s="191"/>
      <c r="L13" s="104">
        <f t="shared" si="1"/>
        <v>29297.51</v>
      </c>
      <c r="M13" s="74"/>
    </row>
    <row r="14" spans="1:13" ht="23.25">
      <c r="A14" s="179">
        <v>42987</v>
      </c>
      <c r="B14" s="242" t="s">
        <v>530</v>
      </c>
      <c r="C14" s="4"/>
      <c r="D14" s="4"/>
      <c r="E14" s="4">
        <v>425</v>
      </c>
      <c r="F14" s="4"/>
      <c r="G14" s="4">
        <f>E14</f>
        <v>425</v>
      </c>
      <c r="H14" s="154">
        <v>11.48</v>
      </c>
      <c r="I14" s="4">
        <f t="shared" si="0"/>
        <v>413.52</v>
      </c>
      <c r="J14" s="191"/>
      <c r="L14" s="104">
        <f t="shared" si="1"/>
        <v>29711.03</v>
      </c>
      <c r="M14" s="221"/>
    </row>
    <row r="15" spans="1:13" ht="23.25">
      <c r="A15" s="198">
        <v>42989</v>
      </c>
      <c r="B15" s="243" t="s">
        <v>531</v>
      </c>
      <c r="C15" s="4">
        <v>50</v>
      </c>
      <c r="D15" s="4"/>
      <c r="E15" s="4"/>
      <c r="F15" s="154"/>
      <c r="G15" s="4">
        <f t="shared" ref="G15:G20" si="2">C15</f>
        <v>50</v>
      </c>
      <c r="H15" s="154">
        <v>1.9</v>
      </c>
      <c r="I15" s="4">
        <f t="shared" ref="I15:I20" si="3">G15-H15</f>
        <v>48.1</v>
      </c>
      <c r="J15" s="191"/>
      <c r="L15" s="104">
        <f t="shared" ref="L15:L20" si="4">L14+I15</f>
        <v>29759.13</v>
      </c>
      <c r="M15" s="74"/>
    </row>
    <row r="16" spans="1:13" ht="23.25">
      <c r="A16" s="158">
        <v>42991</v>
      </c>
      <c r="B16" s="250" t="s">
        <v>534</v>
      </c>
      <c r="C16" s="4">
        <v>405</v>
      </c>
      <c r="D16" s="4"/>
      <c r="E16" s="4"/>
      <c r="F16" s="154"/>
      <c r="G16" s="4">
        <f t="shared" si="2"/>
        <v>405</v>
      </c>
      <c r="H16" s="154">
        <v>14.33</v>
      </c>
      <c r="I16" s="4">
        <f t="shared" si="3"/>
        <v>390.67</v>
      </c>
      <c r="J16" s="191"/>
      <c r="L16" s="104">
        <f t="shared" si="4"/>
        <v>30149.8</v>
      </c>
      <c r="M16" s="74"/>
    </row>
    <row r="17" spans="1:12" ht="23.25">
      <c r="A17" s="249">
        <v>42992</v>
      </c>
      <c r="B17" s="58" t="s">
        <v>535</v>
      </c>
      <c r="C17" s="4">
        <v>405</v>
      </c>
      <c r="D17" s="4"/>
      <c r="E17" s="4"/>
      <c r="F17" s="154"/>
      <c r="G17" s="4">
        <f t="shared" si="2"/>
        <v>405</v>
      </c>
      <c r="H17" s="154">
        <v>14.33</v>
      </c>
      <c r="I17" s="4">
        <f t="shared" si="3"/>
        <v>390.67</v>
      </c>
      <c r="J17" s="191"/>
      <c r="L17" s="104">
        <f t="shared" si="4"/>
        <v>30540.47</v>
      </c>
    </row>
    <row r="18" spans="1:12" ht="23.25">
      <c r="A18" s="249">
        <v>42993</v>
      </c>
      <c r="B18" s="58" t="s">
        <v>536</v>
      </c>
      <c r="C18" s="4">
        <v>150</v>
      </c>
      <c r="D18" s="4"/>
      <c r="E18" s="4"/>
      <c r="F18" s="154"/>
      <c r="G18" s="4">
        <f t="shared" si="2"/>
        <v>150</v>
      </c>
      <c r="H18" s="154">
        <v>405</v>
      </c>
      <c r="I18" s="4">
        <f t="shared" si="3"/>
        <v>-255</v>
      </c>
      <c r="J18" s="191"/>
      <c r="L18" s="104">
        <f t="shared" si="4"/>
        <v>30285.47</v>
      </c>
    </row>
    <row r="19" spans="1:12" ht="23.25">
      <c r="A19" s="249">
        <v>43001</v>
      </c>
      <c r="B19" s="251" t="s">
        <v>537</v>
      </c>
      <c r="C19" s="4">
        <v>150</v>
      </c>
      <c r="D19" s="4"/>
      <c r="E19" s="4"/>
      <c r="F19" s="154"/>
      <c r="G19" s="4">
        <f t="shared" si="2"/>
        <v>150</v>
      </c>
      <c r="H19" s="154">
        <v>405</v>
      </c>
      <c r="I19" s="4">
        <f t="shared" si="3"/>
        <v>-255</v>
      </c>
      <c r="J19" s="191"/>
      <c r="L19" s="104">
        <f t="shared" si="4"/>
        <v>30030.47</v>
      </c>
    </row>
    <row r="20" spans="1:12" ht="23.25">
      <c r="A20" s="249">
        <v>43007</v>
      </c>
      <c r="B20" t="s">
        <v>538</v>
      </c>
      <c r="C20" s="4">
        <v>810</v>
      </c>
      <c r="D20" s="4"/>
      <c r="E20" s="4"/>
      <c r="F20" s="154"/>
      <c r="G20" s="4">
        <f t="shared" si="2"/>
        <v>810</v>
      </c>
      <c r="H20" s="154">
        <v>21.87</v>
      </c>
      <c r="I20" s="4">
        <f t="shared" si="3"/>
        <v>788.13</v>
      </c>
      <c r="J20" s="191"/>
      <c r="L20" s="104">
        <f t="shared" si="4"/>
        <v>30818.6</v>
      </c>
    </row>
    <row r="21" spans="1:12" ht="23.25">
      <c r="C21" s="4"/>
      <c r="D21" s="4"/>
      <c r="E21" s="4"/>
      <c r="F21" s="154"/>
      <c r="G21" s="4"/>
      <c r="H21" s="154"/>
      <c r="I21" s="4"/>
      <c r="J21" s="191"/>
      <c r="L21" s="104"/>
    </row>
    <row r="22" spans="1:12" ht="23.25">
      <c r="C22" s="4"/>
      <c r="D22" s="4"/>
      <c r="E22" s="4"/>
      <c r="F22" s="154"/>
      <c r="G22" s="4"/>
      <c r="H22" s="154"/>
      <c r="I22" s="4"/>
      <c r="J22" s="191"/>
      <c r="L22" s="104"/>
    </row>
    <row r="23" spans="1:12" ht="23.25">
      <c r="C23" s="4"/>
      <c r="D23" s="4"/>
      <c r="E23" s="4"/>
      <c r="F23" s="154"/>
      <c r="G23" s="4"/>
      <c r="H23" s="154"/>
      <c r="I23" s="4"/>
      <c r="J23" s="191"/>
      <c r="L23" s="104"/>
    </row>
    <row r="24" spans="1:12" ht="23.25">
      <c r="C24" s="4"/>
      <c r="D24" s="4"/>
      <c r="E24" s="4"/>
      <c r="F24" s="154"/>
      <c r="G24" s="4"/>
      <c r="H24" s="154"/>
      <c r="I24" s="4"/>
      <c r="J24" s="191"/>
      <c r="L24" s="104"/>
    </row>
    <row r="25" spans="1:12" ht="23.25">
      <c r="C25" s="4"/>
      <c r="D25" s="4"/>
      <c r="E25" s="4"/>
      <c r="F25" s="154"/>
      <c r="G25" s="4"/>
      <c r="H25" s="154"/>
      <c r="I25" s="4"/>
      <c r="J25" s="191"/>
      <c r="L25" s="104"/>
    </row>
    <row r="26" spans="1:12" ht="23.25">
      <c r="C26" s="4"/>
      <c r="D26" s="4"/>
      <c r="E26" s="4"/>
      <c r="F26" s="154"/>
      <c r="G26" s="4"/>
      <c r="H26" s="154"/>
      <c r="I26" s="4"/>
      <c r="J26" s="191"/>
      <c r="L26" s="104"/>
    </row>
    <row r="27" spans="1:12" ht="23.25">
      <c r="C27" s="4"/>
      <c r="D27" s="4"/>
      <c r="E27" s="4"/>
      <c r="F27" s="154"/>
      <c r="G27" s="4"/>
      <c r="H27" s="154"/>
      <c r="I27" s="4"/>
      <c r="J27" s="191"/>
      <c r="L27" s="104"/>
    </row>
    <row r="28" spans="1:12" ht="23.25">
      <c r="C28" s="4"/>
      <c r="D28" s="4"/>
      <c r="E28" s="4"/>
      <c r="F28" s="154"/>
      <c r="G28" s="4"/>
      <c r="H28" s="154"/>
      <c r="I28" s="4"/>
      <c r="J28" s="191"/>
      <c r="L28" s="104"/>
    </row>
    <row r="29" spans="1:12" ht="23.25">
      <c r="C29" s="4"/>
      <c r="D29" s="4"/>
      <c r="E29" s="4"/>
      <c r="F29" s="154"/>
      <c r="G29" s="4"/>
      <c r="H29" s="154"/>
      <c r="I29" s="4"/>
      <c r="J29" s="191"/>
      <c r="L29" s="104"/>
    </row>
    <row r="33" spans="1:11" ht="36">
      <c r="A33" s="180" t="s">
        <v>487</v>
      </c>
      <c r="B33" s="117"/>
      <c r="C33" s="104"/>
      <c r="D33" s="104"/>
      <c r="E33" s="104" t="s">
        <v>539</v>
      </c>
      <c r="F33" s="104"/>
      <c r="G33" s="231"/>
      <c r="H33" s="106"/>
      <c r="I33" s="232"/>
      <c r="J33" s="4"/>
      <c r="K33" s="104"/>
    </row>
    <row r="34" spans="1:11">
      <c r="A34" t="s">
        <v>126</v>
      </c>
      <c r="B34" t="s">
        <v>541</v>
      </c>
      <c r="C34" s="252">
        <v>140</v>
      </c>
      <c r="D34" s="253"/>
      <c r="E34" t="s">
        <v>542</v>
      </c>
      <c r="F34" t="s">
        <v>543</v>
      </c>
      <c r="I34">
        <v>95014</v>
      </c>
    </row>
    <row r="35" spans="1:11">
      <c r="A35" t="s">
        <v>436</v>
      </c>
      <c r="B35" t="s">
        <v>541</v>
      </c>
      <c r="C35" s="252">
        <v>390</v>
      </c>
      <c r="D35" s="253"/>
      <c r="E35" t="s">
        <v>544</v>
      </c>
      <c r="F35" t="s">
        <v>545</v>
      </c>
      <c r="I35">
        <v>95032</v>
      </c>
    </row>
    <row r="36" spans="1:11">
      <c r="A36" t="s">
        <v>344</v>
      </c>
      <c r="B36" t="s">
        <v>541</v>
      </c>
      <c r="C36" s="252">
        <v>390</v>
      </c>
      <c r="D36" s="253"/>
      <c r="E36" t="s">
        <v>546</v>
      </c>
      <c r="F36" t="s">
        <v>547</v>
      </c>
      <c r="I36">
        <v>95120</v>
      </c>
    </row>
    <row r="37" spans="1:11">
      <c r="A37" t="s">
        <v>486</v>
      </c>
      <c r="B37" t="s">
        <v>548</v>
      </c>
      <c r="C37" s="252">
        <v>126</v>
      </c>
      <c r="D37" s="253"/>
      <c r="E37" t="s">
        <v>549</v>
      </c>
      <c r="F37" t="s">
        <v>550</v>
      </c>
      <c r="I37">
        <v>94539</v>
      </c>
    </row>
    <row r="38" spans="1:11">
      <c r="A38" t="s">
        <v>486</v>
      </c>
      <c r="B38" t="s">
        <v>548</v>
      </c>
      <c r="C38" s="252">
        <v>140</v>
      </c>
      <c r="D38" s="253" t="s">
        <v>551</v>
      </c>
      <c r="E38" t="s">
        <v>549</v>
      </c>
      <c r="F38" t="s">
        <v>550</v>
      </c>
      <c r="I38">
        <v>94539</v>
      </c>
    </row>
    <row r="39" spans="1:11">
      <c r="A39" s="247"/>
      <c r="C39" s="246"/>
    </row>
    <row r="40" spans="1:11">
      <c r="A40" s="247"/>
      <c r="C40" s="246"/>
    </row>
    <row r="41" spans="1:11">
      <c r="A41" s="247"/>
      <c r="C41" s="246"/>
    </row>
    <row r="42" spans="1:11">
      <c r="A42" s="247"/>
      <c r="C42" s="246"/>
    </row>
    <row r="43" spans="1:11">
      <c r="A43" s="247"/>
      <c r="C43" s="246"/>
    </row>
    <row r="44" spans="1:11">
      <c r="A44" s="247"/>
      <c r="C44" s="246"/>
    </row>
    <row r="45" spans="1:11">
      <c r="A45" s="247"/>
      <c r="C45" s="246"/>
    </row>
    <row r="46" spans="1:11">
      <c r="A46" s="247"/>
      <c r="C46" s="246"/>
    </row>
    <row r="47" spans="1:11">
      <c r="A47" s="247"/>
      <c r="C47" s="246"/>
    </row>
    <row r="48" spans="1:11">
      <c r="A48" s="247"/>
      <c r="C48" s="246"/>
    </row>
    <row r="49" spans="1:5">
      <c r="A49" s="247"/>
      <c r="C49" s="246"/>
    </row>
    <row r="50" spans="1:5">
      <c r="A50" s="247"/>
      <c r="C50" s="246"/>
    </row>
    <row r="51" spans="1:5">
      <c r="A51" s="247"/>
      <c r="C51" s="246"/>
    </row>
    <row r="52" spans="1:5">
      <c r="A52" s="247"/>
      <c r="C52" s="246"/>
    </row>
    <row r="53" spans="1:5">
      <c r="A53" s="247"/>
      <c r="C53" s="246"/>
    </row>
    <row r="54" spans="1:5">
      <c r="A54" s="247"/>
      <c r="E54" s="248"/>
    </row>
    <row r="55" spans="1:5">
      <c r="A55" s="247"/>
      <c r="C55" s="246"/>
    </row>
    <row r="56" spans="1:5">
      <c r="A56" s="247"/>
      <c r="C56" s="246"/>
    </row>
    <row r="57" spans="1:5">
      <c r="A57" s="247"/>
      <c r="C57" s="246"/>
    </row>
    <row r="58" spans="1:5">
      <c r="A58" s="247"/>
      <c r="E58" s="248"/>
    </row>
    <row r="59" spans="1:5">
      <c r="A59" s="247"/>
      <c r="C59" s="246"/>
    </row>
    <row r="60" spans="1:5">
      <c r="A60" s="247"/>
      <c r="C60" s="246"/>
    </row>
    <row r="61" spans="1:5">
      <c r="A61" s="247"/>
      <c r="C61" s="246"/>
    </row>
    <row r="62" spans="1:5">
      <c r="A62" s="247"/>
      <c r="C62" s="246"/>
    </row>
    <row r="63" spans="1:5">
      <c r="A63" s="247"/>
      <c r="C63" s="246"/>
    </row>
    <row r="64" spans="1:5">
      <c r="A64" s="247"/>
      <c r="C64" s="246"/>
    </row>
    <row r="65" spans="1:4">
      <c r="A65" s="247"/>
      <c r="C65" s="246"/>
    </row>
    <row r="66" spans="1:4">
      <c r="A66" s="247"/>
      <c r="C66" s="246"/>
    </row>
    <row r="67" spans="1:4">
      <c r="A67" s="247"/>
      <c r="C67" s="246"/>
    </row>
    <row r="68" spans="1:4">
      <c r="A68" s="247"/>
      <c r="C68" s="246"/>
    </row>
    <row r="69" spans="1:4">
      <c r="A69" s="247"/>
      <c r="C69" s="246"/>
    </row>
    <row r="70" spans="1:4">
      <c r="A70" s="247"/>
      <c r="C70" s="246"/>
    </row>
    <row r="71" spans="1:4">
      <c r="A71" s="247"/>
      <c r="C71" s="246"/>
    </row>
    <row r="72" spans="1:4">
      <c r="A72" s="247"/>
      <c r="C72" s="246"/>
    </row>
    <row r="73" spans="1:4">
      <c r="A73" s="247"/>
      <c r="C73" s="246"/>
    </row>
    <row r="74" spans="1:4">
      <c r="A74" s="247"/>
      <c r="C74" s="246"/>
    </row>
    <row r="75" spans="1:4">
      <c r="A75" s="247"/>
      <c r="C75" s="246"/>
    </row>
    <row r="76" spans="1:4">
      <c r="A76" s="247"/>
      <c r="C76" s="246"/>
    </row>
    <row r="77" spans="1:4">
      <c r="C77" s="246"/>
      <c r="D77" s="246"/>
    </row>
    <row r="78" spans="1:4">
      <c r="C78" s="246"/>
    </row>
    <row r="79" spans="1:4">
      <c r="C79" s="246"/>
    </row>
    <row r="80" spans="1:4">
      <c r="C80" s="246"/>
    </row>
    <row r="81" spans="3:3">
      <c r="C81" s="246"/>
    </row>
    <row r="82" spans="3:3">
      <c r="C82" s="246"/>
    </row>
    <row r="83" spans="3:3">
      <c r="C83" s="246"/>
    </row>
    <row r="84" spans="3:3">
      <c r="C84" s="246"/>
    </row>
    <row r="85" spans="3:3">
      <c r="C85" s="246"/>
    </row>
    <row r="86" spans="3:3">
      <c r="C86" s="246"/>
    </row>
    <row r="87" spans="3:3">
      <c r="C87" s="246"/>
    </row>
    <row r="88" spans="3:3">
      <c r="C88" s="246"/>
    </row>
    <row r="89" spans="3:3">
      <c r="C89" s="246"/>
    </row>
    <row r="90" spans="3:3">
      <c r="C90" s="246"/>
    </row>
    <row r="91" spans="3:3">
      <c r="C91" s="246"/>
    </row>
    <row r="92" spans="3:3">
      <c r="C92" s="246"/>
    </row>
    <row r="93" spans="3:3">
      <c r="C93" s="246"/>
    </row>
    <row r="94" spans="3:3">
      <c r="C94" s="246"/>
    </row>
    <row r="95" spans="3:3">
      <c r="C95" s="246"/>
    </row>
    <row r="96" spans="3:3">
      <c r="C96" s="246"/>
    </row>
    <row r="97" spans="3:3">
      <c r="C97" s="246"/>
    </row>
    <row r="98" spans="3:3">
      <c r="C98" s="246"/>
    </row>
    <row r="99" spans="3:3">
      <c r="C99" s="246"/>
    </row>
    <row r="100" spans="3:3">
      <c r="C100" s="246"/>
    </row>
    <row r="101" spans="3:3">
      <c r="C101" s="246"/>
    </row>
    <row r="102" spans="3:3">
      <c r="C102" s="246"/>
    </row>
    <row r="103" spans="3:3">
      <c r="C103" s="246"/>
    </row>
    <row r="104" spans="3:3">
      <c r="C104" s="246"/>
    </row>
    <row r="105" spans="3:3">
      <c r="C105" s="246"/>
    </row>
    <row r="106" spans="3:3">
      <c r="C106" s="246"/>
    </row>
    <row r="107" spans="3:3">
      <c r="C107" s="246"/>
    </row>
    <row r="108" spans="3:3">
      <c r="C108" s="246"/>
    </row>
    <row r="109" spans="3:3">
      <c r="C109" s="246"/>
    </row>
    <row r="110" spans="3:3">
      <c r="C110" s="246"/>
    </row>
    <row r="111" spans="3:3">
      <c r="C111" s="246"/>
    </row>
    <row r="112" spans="3:3">
      <c r="C112" s="246"/>
    </row>
    <row r="113" spans="3:3">
      <c r="C113" s="246"/>
    </row>
    <row r="114" spans="3:3">
      <c r="C114" s="246"/>
    </row>
    <row r="115" spans="3:3">
      <c r="C115" s="246"/>
    </row>
    <row r="116" spans="3:3">
      <c r="C116" s="246"/>
    </row>
    <row r="117" spans="3:3">
      <c r="C117" s="246"/>
    </row>
    <row r="118" spans="3:3">
      <c r="C118" s="246"/>
    </row>
    <row r="119" spans="3:3">
      <c r="C119" s="246"/>
    </row>
    <row r="120" spans="3:3">
      <c r="C120" s="246"/>
    </row>
    <row r="121" spans="3:3">
      <c r="C121" s="246"/>
    </row>
    <row r="122" spans="3:3">
      <c r="C122" s="246"/>
    </row>
    <row r="123" spans="3:3">
      <c r="C123" s="246"/>
    </row>
    <row r="124" spans="3:3">
      <c r="C124" s="246"/>
    </row>
    <row r="125" spans="3:3">
      <c r="C125" s="246"/>
    </row>
    <row r="126" spans="3:3">
      <c r="C126" s="246"/>
    </row>
    <row r="127" spans="3:3">
      <c r="C127" s="246"/>
    </row>
    <row r="128" spans="3:3">
      <c r="C128" s="246"/>
    </row>
    <row r="129" spans="3:3">
      <c r="C129" s="246"/>
    </row>
    <row r="130" spans="3:3">
      <c r="C130" s="246"/>
    </row>
    <row r="131" spans="3:3">
      <c r="C131" s="246"/>
    </row>
    <row r="132" spans="3:3">
      <c r="C132" s="246"/>
    </row>
    <row r="133" spans="3:3">
      <c r="C133" s="246"/>
    </row>
    <row r="134" spans="3:3">
      <c r="C134" s="246"/>
    </row>
    <row r="135" spans="3:3">
      <c r="C135" s="246"/>
    </row>
    <row r="136" spans="3:3">
      <c r="C136" s="246"/>
    </row>
    <row r="137" spans="3:3">
      <c r="C137" s="246"/>
    </row>
    <row r="138" spans="3:3">
      <c r="C138" s="246"/>
    </row>
    <row r="139" spans="3:3">
      <c r="C139" s="246"/>
    </row>
    <row r="140" spans="3:3">
      <c r="C140" s="246"/>
    </row>
    <row r="141" spans="3:3">
      <c r="C141" s="246"/>
    </row>
    <row r="142" spans="3:3">
      <c r="C142" s="246"/>
    </row>
    <row r="143" spans="3:3">
      <c r="C143" s="246"/>
    </row>
    <row r="144" spans="3:3">
      <c r="C144" s="246"/>
    </row>
    <row r="145" spans="3:3">
      <c r="C145" s="246"/>
    </row>
    <row r="146" spans="3:3">
      <c r="C146" s="246"/>
    </row>
    <row r="147" spans="3:3">
      <c r="C147" s="246"/>
    </row>
    <row r="148" spans="3:3">
      <c r="C148" s="246"/>
    </row>
    <row r="149" spans="3:3">
      <c r="C149" s="246"/>
    </row>
    <row r="150" spans="3:3">
      <c r="C150" s="246"/>
    </row>
    <row r="151" spans="3:3">
      <c r="C151" s="246"/>
    </row>
    <row r="152" spans="3:3">
      <c r="C152" s="246"/>
    </row>
    <row r="153" spans="3:3">
      <c r="C153" s="246"/>
    </row>
    <row r="154" spans="3:3">
      <c r="C154" s="246"/>
    </row>
    <row r="155" spans="3:3">
      <c r="C155" s="246"/>
    </row>
    <row r="156" spans="3:3">
      <c r="C156" s="246"/>
    </row>
    <row r="157" spans="3:3">
      <c r="C157" s="246"/>
    </row>
    <row r="158" spans="3:3">
      <c r="C158" s="246"/>
    </row>
    <row r="159" spans="3:3">
      <c r="C159" s="246"/>
    </row>
    <row r="160" spans="3:3">
      <c r="C160" s="246"/>
    </row>
    <row r="161" spans="3:3">
      <c r="C161" s="246"/>
    </row>
    <row r="162" spans="3:3">
      <c r="C162" s="246"/>
    </row>
    <row r="163" spans="3:3">
      <c r="C163" s="246"/>
    </row>
    <row r="164" spans="3:3">
      <c r="C164" s="246"/>
    </row>
    <row r="165" spans="3:3">
      <c r="C165" s="246"/>
    </row>
    <row r="166" spans="3:3">
      <c r="C166" s="246"/>
    </row>
    <row r="167" spans="3:3">
      <c r="C167" s="246"/>
    </row>
    <row r="168" spans="3:3">
      <c r="C168" s="246"/>
    </row>
    <row r="169" spans="3:3">
      <c r="C169" s="246"/>
    </row>
    <row r="170" spans="3:3">
      <c r="C170" s="246"/>
    </row>
    <row r="171" spans="3:3">
      <c r="C171" s="246"/>
    </row>
    <row r="172" spans="3:3">
      <c r="C172" s="246"/>
    </row>
    <row r="173" spans="3:3">
      <c r="C173" s="246"/>
    </row>
    <row r="174" spans="3:3">
      <c r="C174" s="246"/>
    </row>
    <row r="175" spans="3:3">
      <c r="C175" s="246"/>
    </row>
    <row r="176" spans="3:3">
      <c r="C176" s="246"/>
    </row>
    <row r="177" spans="3:3">
      <c r="C177" s="246"/>
    </row>
    <row r="178" spans="3:3">
      <c r="C178" s="246"/>
    </row>
    <row r="179" spans="3:3">
      <c r="C179" s="246"/>
    </row>
    <row r="180" spans="3:3">
      <c r="C180" s="246"/>
    </row>
  </sheetData>
  <customSheetViews>
    <customSheetView guid="{DD41D0B5-6320-4E50-909F-3C946F1CC831}">
      <selection activeCell="A33" sqref="A33:XFD3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K2" sqref="K2"/>
    </sheetView>
  </sheetViews>
  <sheetFormatPr defaultRowHeight="15.75"/>
  <cols>
    <col min="1" max="1" width="18.5" customWidth="1"/>
    <col min="2" max="2" width="27" customWidth="1"/>
    <col min="3" max="3" width="19.25" customWidth="1"/>
    <col min="4" max="5" width="13.5" customWidth="1"/>
    <col min="6" max="6" width="18.5" customWidth="1"/>
    <col min="7" max="7" width="19.375" customWidth="1"/>
    <col min="8" max="8" width="14.875" customWidth="1"/>
    <col min="9" max="9" width="16" customWidth="1"/>
    <col min="10" max="10" width="14.25" customWidth="1"/>
    <col min="11" max="11" width="18.25" customWidth="1"/>
  </cols>
  <sheetData>
    <row r="1" spans="1:12" ht="36">
      <c r="A1" s="180" t="s">
        <v>540</v>
      </c>
      <c r="B1" s="85"/>
      <c r="C1" s="50"/>
      <c r="D1" s="104"/>
      <c r="E1" s="104"/>
      <c r="F1" s="104"/>
      <c r="H1" s="50"/>
      <c r="I1" s="50"/>
      <c r="J1" s="50"/>
      <c r="K1" s="218" t="s">
        <v>468</v>
      </c>
      <c r="L1" s="154"/>
    </row>
    <row r="2" spans="1:12" ht="23.25">
      <c r="A2" s="127" t="s">
        <v>3</v>
      </c>
      <c r="B2" s="254" t="s">
        <v>4</v>
      </c>
      <c r="C2" s="102" t="s">
        <v>44</v>
      </c>
      <c r="D2" s="102" t="s">
        <v>527</v>
      </c>
      <c r="E2" s="102" t="s">
        <v>581</v>
      </c>
      <c r="F2" s="102" t="s">
        <v>521</v>
      </c>
      <c r="G2" s="220" t="s">
        <v>506</v>
      </c>
      <c r="H2" s="51" t="s">
        <v>5</v>
      </c>
      <c r="I2" s="51" t="s">
        <v>6</v>
      </c>
      <c r="J2" s="51" t="s">
        <v>7</v>
      </c>
      <c r="K2" s="104">
        <v>32534.560000000001</v>
      </c>
      <c r="L2" s="50"/>
    </row>
    <row r="3" spans="1:12" ht="23.25">
      <c r="A3" s="179">
        <v>43027</v>
      </c>
      <c r="B3" s="257" t="s">
        <v>580</v>
      </c>
      <c r="C3" s="4"/>
      <c r="D3" s="4"/>
      <c r="E3" s="4">
        <f>H3</f>
        <v>313</v>
      </c>
      <c r="F3" s="4"/>
      <c r="G3" s="1"/>
      <c r="H3" s="4">
        <v>313</v>
      </c>
      <c r="I3" s="4">
        <v>8.4499999999999993</v>
      </c>
      <c r="J3" s="4">
        <f>H3-I3</f>
        <v>304.55</v>
      </c>
      <c r="K3" s="104">
        <f>K2+J3</f>
        <v>32839.11</v>
      </c>
      <c r="L3" s="104"/>
    </row>
    <row r="4" spans="1:12" ht="23.25">
      <c r="A4" s="179">
        <v>43036</v>
      </c>
      <c r="B4" s="257" t="s">
        <v>589</v>
      </c>
      <c r="C4" s="4"/>
      <c r="D4" s="4"/>
      <c r="E4" s="4">
        <f>H4</f>
        <v>313</v>
      </c>
      <c r="F4" s="4"/>
      <c r="G4" s="1"/>
      <c r="H4" s="4">
        <v>313</v>
      </c>
      <c r="I4" s="4">
        <v>8.4499999999999993</v>
      </c>
      <c r="J4" s="4">
        <f>H4-I4</f>
        <v>304.55</v>
      </c>
      <c r="K4" s="104">
        <f>K3+J4</f>
        <v>33143.660000000003</v>
      </c>
      <c r="L4" s="104"/>
    </row>
    <row r="5" spans="1:12" ht="23.25">
      <c r="A5" s="179"/>
      <c r="B5" s="257"/>
      <c r="C5" s="4"/>
      <c r="D5" s="4"/>
      <c r="E5" s="4"/>
      <c r="F5" s="4"/>
      <c r="G5" s="1"/>
      <c r="H5" s="4"/>
      <c r="I5" s="4"/>
      <c r="J5" s="4"/>
      <c r="K5" s="104"/>
      <c r="L5" s="104"/>
    </row>
    <row r="6" spans="1:12" ht="23.25">
      <c r="A6" s="179"/>
      <c r="B6" s="257"/>
      <c r="C6" s="4"/>
      <c r="D6" s="4"/>
      <c r="E6" s="4"/>
      <c r="F6" s="4"/>
      <c r="G6" s="1"/>
      <c r="H6" s="4"/>
      <c r="I6" s="4"/>
      <c r="J6" s="4"/>
      <c r="K6" s="104"/>
      <c r="L6" s="104"/>
    </row>
    <row r="7" spans="1:12" ht="23.25">
      <c r="A7" s="249"/>
      <c r="C7" s="4"/>
      <c r="D7" s="4"/>
      <c r="E7" s="4"/>
      <c r="F7" s="4"/>
      <c r="G7" s="154"/>
      <c r="H7" s="4"/>
      <c r="I7" s="154"/>
      <c r="J7" s="4"/>
      <c r="K7" s="104"/>
    </row>
    <row r="8" spans="1:12" ht="36">
      <c r="A8" s="180" t="s">
        <v>558</v>
      </c>
      <c r="B8" s="85"/>
      <c r="C8" s="104"/>
      <c r="D8" s="104"/>
      <c r="E8" s="104"/>
      <c r="F8" s="104"/>
      <c r="G8" s="50"/>
      <c r="H8" s="50"/>
      <c r="I8" s="50"/>
      <c r="J8" s="50"/>
      <c r="K8" s="218" t="s">
        <v>468</v>
      </c>
      <c r="L8" s="154"/>
    </row>
    <row r="9" spans="1:12">
      <c r="A9" t="s">
        <v>4</v>
      </c>
      <c r="B9" t="s">
        <v>3</v>
      </c>
      <c r="C9" t="s">
        <v>552</v>
      </c>
      <c r="F9" t="s">
        <v>553</v>
      </c>
      <c r="G9" t="s">
        <v>554</v>
      </c>
      <c r="H9" t="s">
        <v>555</v>
      </c>
      <c r="I9" t="s">
        <v>556</v>
      </c>
      <c r="J9" t="s">
        <v>557</v>
      </c>
    </row>
    <row r="10" spans="1:12">
      <c r="A10" t="s">
        <v>126</v>
      </c>
      <c r="B10" t="s">
        <v>541</v>
      </c>
      <c r="C10" s="259">
        <v>140</v>
      </c>
      <c r="D10" s="826"/>
      <c r="E10" s="253">
        <f t="shared" ref="E10:E41" si="0">SUM(C10:D10)</f>
        <v>140</v>
      </c>
      <c r="F10" t="s">
        <v>542</v>
      </c>
      <c r="G10" t="s">
        <v>543</v>
      </c>
      <c r="J10">
        <v>95014</v>
      </c>
    </row>
    <row r="11" spans="1:12">
      <c r="A11" t="s">
        <v>436</v>
      </c>
      <c r="B11" t="s">
        <v>541</v>
      </c>
      <c r="C11" s="259">
        <v>390</v>
      </c>
      <c r="D11" s="827"/>
      <c r="E11" s="253">
        <f t="shared" si="0"/>
        <v>390</v>
      </c>
      <c r="F11" t="s">
        <v>544</v>
      </c>
      <c r="G11" t="s">
        <v>545</v>
      </c>
      <c r="J11">
        <v>95032</v>
      </c>
    </row>
    <row r="12" spans="1:12">
      <c r="A12" t="s">
        <v>344</v>
      </c>
      <c r="B12" t="s">
        <v>541</v>
      </c>
      <c r="C12" s="260">
        <v>390</v>
      </c>
      <c r="D12" s="827"/>
      <c r="E12" s="253">
        <f t="shared" si="0"/>
        <v>390</v>
      </c>
      <c r="F12" t="s">
        <v>546</v>
      </c>
      <c r="G12" t="s">
        <v>547</v>
      </c>
      <c r="J12">
        <v>95120</v>
      </c>
    </row>
    <row r="13" spans="1:12">
      <c r="A13" t="s">
        <v>486</v>
      </c>
      <c r="B13" t="s">
        <v>548</v>
      </c>
      <c r="C13" s="261">
        <v>126</v>
      </c>
      <c r="D13" s="266"/>
      <c r="E13" s="253">
        <f t="shared" si="0"/>
        <v>126</v>
      </c>
      <c r="F13" t="s">
        <v>549</v>
      </c>
      <c r="G13" t="s">
        <v>550</v>
      </c>
      <c r="J13">
        <v>94539</v>
      </c>
    </row>
    <row r="14" spans="1:12">
      <c r="A14" t="s">
        <v>486</v>
      </c>
      <c r="B14" t="s">
        <v>548</v>
      </c>
      <c r="C14" s="261">
        <v>140</v>
      </c>
      <c r="D14" s="253"/>
      <c r="E14" s="253">
        <f t="shared" si="0"/>
        <v>140</v>
      </c>
      <c r="F14" t="s">
        <v>549</v>
      </c>
      <c r="G14" t="s">
        <v>550</v>
      </c>
      <c r="J14">
        <v>94539</v>
      </c>
    </row>
    <row r="15" spans="1:12">
      <c r="A15" t="s">
        <v>532</v>
      </c>
      <c r="B15" s="247">
        <v>43009</v>
      </c>
      <c r="C15" s="255">
        <v>140</v>
      </c>
      <c r="E15" s="258">
        <f t="shared" si="0"/>
        <v>140</v>
      </c>
      <c r="F15" s="256" t="s">
        <v>559</v>
      </c>
      <c r="J15">
        <v>95014</v>
      </c>
    </row>
    <row r="16" spans="1:12">
      <c r="A16" t="s">
        <v>560</v>
      </c>
      <c r="B16" s="247">
        <v>43010</v>
      </c>
      <c r="C16" s="262">
        <v>340</v>
      </c>
      <c r="E16" s="258">
        <f t="shared" si="0"/>
        <v>340</v>
      </c>
    </row>
    <row r="17" spans="1:5">
      <c r="A17" t="s">
        <v>561</v>
      </c>
      <c r="B17" s="247">
        <v>43010</v>
      </c>
      <c r="C17" s="262">
        <v>745</v>
      </c>
      <c r="E17" s="258">
        <f t="shared" si="0"/>
        <v>745</v>
      </c>
    </row>
    <row r="18" spans="1:5">
      <c r="A18" t="s">
        <v>562</v>
      </c>
      <c r="B18" s="247">
        <v>43010</v>
      </c>
      <c r="C18" s="262">
        <v>340</v>
      </c>
      <c r="E18" s="258">
        <f t="shared" si="0"/>
        <v>340</v>
      </c>
    </row>
    <row r="19" spans="1:5">
      <c r="A19" t="s">
        <v>563</v>
      </c>
      <c r="B19" s="247">
        <v>43010</v>
      </c>
      <c r="C19" s="262">
        <v>390</v>
      </c>
      <c r="E19" s="258">
        <f t="shared" si="0"/>
        <v>390</v>
      </c>
    </row>
    <row r="20" spans="1:5">
      <c r="A20" t="s">
        <v>564</v>
      </c>
      <c r="B20" s="247">
        <v>43012</v>
      </c>
      <c r="C20" s="261">
        <v>390</v>
      </c>
      <c r="E20" s="258">
        <f t="shared" si="0"/>
        <v>390</v>
      </c>
    </row>
    <row r="21" spans="1:5">
      <c r="A21" t="s">
        <v>564</v>
      </c>
      <c r="B21" s="247">
        <v>43012</v>
      </c>
      <c r="C21" s="261">
        <v>351</v>
      </c>
      <c r="E21" s="258">
        <f t="shared" si="0"/>
        <v>351</v>
      </c>
    </row>
    <row r="22" spans="1:5">
      <c r="A22" t="s">
        <v>564</v>
      </c>
      <c r="B22" s="247">
        <v>43012</v>
      </c>
      <c r="C22" s="261">
        <v>351</v>
      </c>
      <c r="E22" s="258">
        <f t="shared" si="0"/>
        <v>351</v>
      </c>
    </row>
    <row r="23" spans="1:5">
      <c r="A23" t="s">
        <v>565</v>
      </c>
      <c r="B23" s="247">
        <v>43014</v>
      </c>
      <c r="C23" s="255">
        <v>150</v>
      </c>
      <c r="E23" s="258">
        <f t="shared" si="0"/>
        <v>150</v>
      </c>
    </row>
    <row r="24" spans="1:5">
      <c r="A24" t="s">
        <v>594</v>
      </c>
      <c r="B24" s="247">
        <v>43014</v>
      </c>
      <c r="C24" s="262">
        <v>140</v>
      </c>
      <c r="E24" s="258">
        <f t="shared" si="0"/>
        <v>140</v>
      </c>
    </row>
    <row r="25" spans="1:5">
      <c r="A25" t="s">
        <v>491</v>
      </c>
      <c r="B25" s="247">
        <v>43015</v>
      </c>
      <c r="C25" s="262">
        <v>140</v>
      </c>
      <c r="E25" s="258">
        <f t="shared" si="0"/>
        <v>140</v>
      </c>
    </row>
    <row r="26" spans="1:5">
      <c r="A26" t="s">
        <v>566</v>
      </c>
      <c r="B26" s="247">
        <v>43016</v>
      </c>
      <c r="C26" s="255">
        <v>390</v>
      </c>
      <c r="E26" s="258">
        <f t="shared" si="0"/>
        <v>390</v>
      </c>
    </row>
    <row r="27" spans="1:5">
      <c r="A27" t="s">
        <v>491</v>
      </c>
      <c r="B27" s="247">
        <v>43016</v>
      </c>
      <c r="C27" s="255">
        <v>140</v>
      </c>
      <c r="E27" s="258">
        <f t="shared" si="0"/>
        <v>140</v>
      </c>
    </row>
    <row r="28" spans="1:5">
      <c r="A28" t="s">
        <v>567</v>
      </c>
      <c r="B28" s="247">
        <v>43017</v>
      </c>
      <c r="C28" s="261">
        <v>390</v>
      </c>
      <c r="E28" s="258">
        <f t="shared" si="0"/>
        <v>390</v>
      </c>
    </row>
    <row r="29" spans="1:5">
      <c r="A29" t="s">
        <v>567</v>
      </c>
      <c r="B29" s="247">
        <v>43017</v>
      </c>
      <c r="C29" s="261">
        <v>351</v>
      </c>
      <c r="E29" s="258">
        <f t="shared" si="0"/>
        <v>351</v>
      </c>
    </row>
    <row r="30" spans="1:5">
      <c r="A30" t="s">
        <v>568</v>
      </c>
      <c r="B30" s="247">
        <v>43017</v>
      </c>
      <c r="C30" s="255">
        <v>340</v>
      </c>
      <c r="E30" s="258">
        <f t="shared" si="0"/>
        <v>340</v>
      </c>
    </row>
    <row r="31" spans="1:5">
      <c r="A31" t="s">
        <v>569</v>
      </c>
      <c r="B31" s="247">
        <v>43017</v>
      </c>
      <c r="C31" s="255">
        <v>340</v>
      </c>
      <c r="E31" s="258">
        <f t="shared" si="0"/>
        <v>340</v>
      </c>
    </row>
    <row r="32" spans="1:5">
      <c r="A32" t="s">
        <v>570</v>
      </c>
      <c r="B32" s="247">
        <v>43019</v>
      </c>
      <c r="C32" s="262">
        <v>390</v>
      </c>
      <c r="E32" s="258">
        <f t="shared" si="0"/>
        <v>390</v>
      </c>
    </row>
    <row r="33" spans="1:5">
      <c r="A33" t="s">
        <v>533</v>
      </c>
      <c r="B33" s="247">
        <v>43019</v>
      </c>
      <c r="C33" s="262">
        <v>390</v>
      </c>
      <c r="E33" s="258">
        <f t="shared" si="0"/>
        <v>390</v>
      </c>
    </row>
    <row r="34" spans="1:5">
      <c r="A34" t="s">
        <v>533</v>
      </c>
      <c r="B34" s="247">
        <v>43019</v>
      </c>
      <c r="C34" s="262">
        <v>351</v>
      </c>
      <c r="E34" s="258">
        <f t="shared" si="0"/>
        <v>351</v>
      </c>
    </row>
    <row r="35" spans="1:5">
      <c r="A35" t="s">
        <v>571</v>
      </c>
      <c r="B35" s="247">
        <v>43019</v>
      </c>
      <c r="C35" s="262">
        <v>390</v>
      </c>
      <c r="E35" s="258">
        <f t="shared" si="0"/>
        <v>390</v>
      </c>
    </row>
    <row r="36" spans="1:5">
      <c r="A36" t="s">
        <v>572</v>
      </c>
      <c r="B36" s="247">
        <v>43021</v>
      </c>
      <c r="C36" s="261">
        <v>497</v>
      </c>
      <c r="E36" s="258">
        <f t="shared" si="0"/>
        <v>497</v>
      </c>
    </row>
    <row r="37" spans="1:5">
      <c r="A37" t="s">
        <v>567</v>
      </c>
      <c r="B37" s="247">
        <v>43021</v>
      </c>
      <c r="C37" s="262">
        <v>390</v>
      </c>
      <c r="E37" s="258">
        <f t="shared" si="0"/>
        <v>390</v>
      </c>
    </row>
    <row r="38" spans="1:5">
      <c r="A38" t="s">
        <v>392</v>
      </c>
      <c r="B38" s="247">
        <v>43023</v>
      </c>
      <c r="C38" s="262">
        <v>140</v>
      </c>
      <c r="E38" s="258">
        <f t="shared" si="0"/>
        <v>140</v>
      </c>
    </row>
    <row r="39" spans="1:5">
      <c r="A39" t="s">
        <v>392</v>
      </c>
      <c r="B39" s="247">
        <v>43023</v>
      </c>
      <c r="C39" s="262">
        <v>126</v>
      </c>
      <c r="E39" s="258">
        <f t="shared" si="0"/>
        <v>126</v>
      </c>
    </row>
    <row r="40" spans="1:5">
      <c r="A40" t="s">
        <v>392</v>
      </c>
      <c r="B40" s="247">
        <v>43023</v>
      </c>
      <c r="C40" s="262">
        <v>126</v>
      </c>
      <c r="E40" s="258">
        <f t="shared" si="0"/>
        <v>126</v>
      </c>
    </row>
    <row r="41" spans="1:5">
      <c r="A41" t="s">
        <v>573</v>
      </c>
      <c r="B41" s="247">
        <v>43023</v>
      </c>
      <c r="C41" s="261">
        <v>390</v>
      </c>
      <c r="E41" s="258">
        <f t="shared" si="0"/>
        <v>390</v>
      </c>
    </row>
    <row r="42" spans="1:5">
      <c r="A42" t="s">
        <v>574</v>
      </c>
      <c r="B42" s="247">
        <v>43024</v>
      </c>
      <c r="C42" s="261">
        <v>140</v>
      </c>
      <c r="E42" s="258">
        <f t="shared" ref="E42:E63" si="1">SUM(C42:D42)</f>
        <v>140</v>
      </c>
    </row>
    <row r="43" spans="1:5">
      <c r="A43" t="s">
        <v>574</v>
      </c>
      <c r="B43" s="247">
        <v>43024</v>
      </c>
      <c r="C43" s="255">
        <v>126</v>
      </c>
      <c r="E43" s="258">
        <f t="shared" si="1"/>
        <v>126</v>
      </c>
    </row>
    <row r="44" spans="1:5">
      <c r="A44" t="s">
        <v>575</v>
      </c>
      <c r="B44" s="247">
        <v>43024</v>
      </c>
      <c r="C44" s="255">
        <v>340</v>
      </c>
      <c r="D44" s="263" t="s">
        <v>595</v>
      </c>
      <c r="E44" s="258">
        <f t="shared" si="1"/>
        <v>340</v>
      </c>
    </row>
    <row r="45" spans="1:5">
      <c r="A45" t="s">
        <v>576</v>
      </c>
      <c r="B45" s="247">
        <v>43024</v>
      </c>
      <c r="C45" s="255">
        <v>745</v>
      </c>
      <c r="E45" s="258">
        <f t="shared" si="1"/>
        <v>745</v>
      </c>
    </row>
    <row r="46" spans="1:5">
      <c r="A46" t="s">
        <v>577</v>
      </c>
      <c r="B46" s="247">
        <v>43026</v>
      </c>
      <c r="C46" s="261">
        <v>390</v>
      </c>
      <c r="E46" s="258">
        <f t="shared" si="1"/>
        <v>390</v>
      </c>
    </row>
    <row r="47" spans="1:5">
      <c r="A47" t="s">
        <v>578</v>
      </c>
      <c r="B47" s="247">
        <v>43026</v>
      </c>
      <c r="C47" s="255">
        <v>390</v>
      </c>
      <c r="E47" s="258">
        <f t="shared" si="1"/>
        <v>390</v>
      </c>
    </row>
    <row r="48" spans="1:5">
      <c r="A48" t="s">
        <v>579</v>
      </c>
      <c r="B48" s="247">
        <v>43028</v>
      </c>
      <c r="C48" s="264">
        <v>140</v>
      </c>
      <c r="E48" s="258">
        <f t="shared" si="1"/>
        <v>140</v>
      </c>
    </row>
    <row r="49" spans="1:7">
      <c r="A49" t="s">
        <v>582</v>
      </c>
      <c r="B49" s="247">
        <v>43028</v>
      </c>
      <c r="C49" s="264">
        <v>140</v>
      </c>
      <c r="E49" s="258">
        <f t="shared" si="1"/>
        <v>140</v>
      </c>
    </row>
    <row r="50" spans="1:7">
      <c r="A50" t="s">
        <v>499</v>
      </c>
      <c r="B50" s="247">
        <v>43029</v>
      </c>
      <c r="C50" s="261">
        <v>140</v>
      </c>
      <c r="E50" s="258">
        <f t="shared" si="1"/>
        <v>140</v>
      </c>
    </row>
    <row r="51" spans="1:7">
      <c r="A51" t="s">
        <v>583</v>
      </c>
      <c r="B51" s="247">
        <v>43031</v>
      </c>
      <c r="C51" s="264">
        <v>140</v>
      </c>
      <c r="E51" s="258">
        <f t="shared" si="1"/>
        <v>140</v>
      </c>
    </row>
    <row r="52" spans="1:7">
      <c r="A52" t="s">
        <v>584</v>
      </c>
      <c r="B52" s="247">
        <v>43031</v>
      </c>
      <c r="C52" s="261">
        <v>140</v>
      </c>
      <c r="E52" s="258">
        <f t="shared" si="1"/>
        <v>140</v>
      </c>
    </row>
    <row r="53" spans="1:7">
      <c r="A53" t="s">
        <v>505</v>
      </c>
      <c r="B53" s="247">
        <v>43031</v>
      </c>
      <c r="C53" s="255">
        <v>390</v>
      </c>
      <c r="E53" s="258">
        <f t="shared" si="1"/>
        <v>390</v>
      </c>
    </row>
    <row r="54" spans="1:7">
      <c r="A54" t="s">
        <v>585</v>
      </c>
      <c r="B54" s="247">
        <v>43031</v>
      </c>
      <c r="C54" s="255">
        <v>390</v>
      </c>
      <c r="E54" s="258">
        <f t="shared" si="1"/>
        <v>390</v>
      </c>
    </row>
    <row r="55" spans="1:7">
      <c r="A55" t="s">
        <v>585</v>
      </c>
      <c r="B55" s="247">
        <v>43031</v>
      </c>
      <c r="C55" s="255">
        <v>351</v>
      </c>
      <c r="E55" s="258">
        <f t="shared" si="1"/>
        <v>351</v>
      </c>
    </row>
    <row r="56" spans="1:7">
      <c r="A56" t="s">
        <v>586</v>
      </c>
      <c r="B56" s="247">
        <v>43031</v>
      </c>
      <c r="C56" s="264">
        <v>745</v>
      </c>
      <c r="E56" s="258">
        <f t="shared" si="1"/>
        <v>745</v>
      </c>
    </row>
    <row r="57" spans="1:7">
      <c r="A57" t="s">
        <v>502</v>
      </c>
      <c r="B57" s="247">
        <v>43032</v>
      </c>
      <c r="C57" s="255">
        <v>140</v>
      </c>
      <c r="E57" s="258">
        <f t="shared" si="1"/>
        <v>140</v>
      </c>
    </row>
    <row r="58" spans="1:7">
      <c r="A58" t="s">
        <v>587</v>
      </c>
      <c r="B58" s="247">
        <v>43033</v>
      </c>
      <c r="C58" s="264">
        <v>745</v>
      </c>
      <c r="E58" s="258">
        <f t="shared" si="1"/>
        <v>745</v>
      </c>
    </row>
    <row r="59" spans="1:7">
      <c r="A59" t="s">
        <v>588</v>
      </c>
      <c r="B59" s="247">
        <v>43033</v>
      </c>
      <c r="C59" s="265">
        <v>390</v>
      </c>
      <c r="E59" s="258">
        <f t="shared" si="1"/>
        <v>390</v>
      </c>
    </row>
    <row r="60" spans="1:7">
      <c r="A60" t="s">
        <v>503</v>
      </c>
      <c r="B60" s="247">
        <v>43036</v>
      </c>
      <c r="C60" s="255">
        <v>140</v>
      </c>
      <c r="E60" s="258">
        <f t="shared" si="1"/>
        <v>140</v>
      </c>
    </row>
    <row r="61" spans="1:7">
      <c r="A61" t="s">
        <v>369</v>
      </c>
      <c r="B61" s="247">
        <v>43036</v>
      </c>
      <c r="C61" s="261">
        <v>745</v>
      </c>
      <c r="E61" s="258">
        <f t="shared" si="1"/>
        <v>745</v>
      </c>
    </row>
    <row r="62" spans="1:7">
      <c r="A62" t="s">
        <v>486</v>
      </c>
      <c r="B62" s="247">
        <v>43037</v>
      </c>
      <c r="C62" s="264">
        <v>140</v>
      </c>
      <c r="E62" s="258">
        <f t="shared" si="1"/>
        <v>140</v>
      </c>
    </row>
    <row r="63" spans="1:7">
      <c r="A63" t="s">
        <v>486</v>
      </c>
      <c r="B63" s="247">
        <v>43037</v>
      </c>
      <c r="C63" s="264">
        <v>126</v>
      </c>
      <c r="E63" s="258">
        <f t="shared" si="1"/>
        <v>126</v>
      </c>
    </row>
    <row r="64" spans="1:7" ht="18.75">
      <c r="B64" s="247"/>
      <c r="C64" s="264"/>
      <c r="E64" s="267"/>
      <c r="F64" s="268" t="s">
        <v>596</v>
      </c>
      <c r="G64" s="269" t="s">
        <v>598</v>
      </c>
    </row>
    <row r="65" spans="1:7" ht="18.75">
      <c r="B65" s="247"/>
      <c r="C65" s="264">
        <f>SUM(C10:C64)</f>
        <v>16937</v>
      </c>
      <c r="E65" s="267">
        <f>SUM(E10:E64)</f>
        <v>16937</v>
      </c>
      <c r="F65" s="270">
        <v>390</v>
      </c>
      <c r="G65" s="271">
        <f>E65-F65</f>
        <v>16547</v>
      </c>
    </row>
    <row r="66" spans="1:7">
      <c r="B66" s="247"/>
      <c r="C66" s="264"/>
      <c r="E66" s="258"/>
    </row>
    <row r="67" spans="1:7">
      <c r="B67" s="247"/>
      <c r="C67" s="264"/>
      <c r="E67" s="258"/>
    </row>
    <row r="68" spans="1:7">
      <c r="A68" s="272" t="s">
        <v>597</v>
      </c>
      <c r="B68" s="247"/>
      <c r="C68" s="264"/>
      <c r="E68" s="258"/>
    </row>
    <row r="69" spans="1:7">
      <c r="A69" t="s">
        <v>590</v>
      </c>
      <c r="B69" s="247">
        <v>42673</v>
      </c>
      <c r="C69" s="255">
        <v>140</v>
      </c>
      <c r="E69" s="258">
        <f t="shared" ref="E69:E78" si="2">SUM(C69:D69)</f>
        <v>140</v>
      </c>
      <c r="F69" t="s">
        <v>597</v>
      </c>
    </row>
    <row r="70" spans="1:7">
      <c r="A70" t="s">
        <v>369</v>
      </c>
      <c r="B70" s="247">
        <v>42673</v>
      </c>
      <c r="C70" s="255">
        <v>745</v>
      </c>
      <c r="E70" s="258">
        <f t="shared" si="2"/>
        <v>745</v>
      </c>
    </row>
    <row r="71" spans="1:7">
      <c r="A71" t="s">
        <v>369</v>
      </c>
      <c r="B71" s="247">
        <v>42673</v>
      </c>
      <c r="C71" s="255">
        <v>745</v>
      </c>
      <c r="E71" s="258">
        <f t="shared" si="2"/>
        <v>745</v>
      </c>
    </row>
    <row r="72" spans="1:7">
      <c r="A72" t="s">
        <v>591</v>
      </c>
      <c r="B72" s="247">
        <v>42673</v>
      </c>
      <c r="C72" s="255">
        <v>150</v>
      </c>
      <c r="E72" s="258">
        <f t="shared" si="2"/>
        <v>150</v>
      </c>
    </row>
    <row r="73" spans="1:7">
      <c r="A73" t="s">
        <v>592</v>
      </c>
      <c r="B73" s="247">
        <v>42673</v>
      </c>
      <c r="C73" s="255">
        <v>390</v>
      </c>
      <c r="E73" s="258">
        <f t="shared" si="2"/>
        <v>390</v>
      </c>
    </row>
    <row r="74" spans="1:7">
      <c r="A74" t="s">
        <v>593</v>
      </c>
      <c r="B74" s="247">
        <v>42673</v>
      </c>
      <c r="C74" s="255">
        <v>390</v>
      </c>
      <c r="E74" s="258">
        <f t="shared" si="2"/>
        <v>390</v>
      </c>
    </row>
    <row r="75" spans="1:7">
      <c r="A75" t="s">
        <v>389</v>
      </c>
      <c r="B75" s="247">
        <v>43039</v>
      </c>
      <c r="C75" s="255">
        <v>745</v>
      </c>
      <c r="E75" s="258">
        <f t="shared" si="2"/>
        <v>745</v>
      </c>
    </row>
    <row r="76" spans="1:7">
      <c r="A76" t="s">
        <v>566</v>
      </c>
      <c r="B76" s="247">
        <v>43039</v>
      </c>
      <c r="C76" s="255">
        <v>351</v>
      </c>
      <c r="E76" s="258">
        <f t="shared" si="2"/>
        <v>351</v>
      </c>
    </row>
    <row r="77" spans="1:7">
      <c r="A77" t="s">
        <v>532</v>
      </c>
      <c r="B77" s="247">
        <v>43040</v>
      </c>
      <c r="C77" s="255">
        <v>140</v>
      </c>
      <c r="E77" s="258">
        <f t="shared" si="2"/>
        <v>140</v>
      </c>
    </row>
    <row r="78" spans="1:7">
      <c r="A78" t="s">
        <v>391</v>
      </c>
      <c r="B78" s="247">
        <v>43040</v>
      </c>
      <c r="C78" s="255">
        <v>390</v>
      </c>
      <c r="E78" s="258">
        <f t="shared" si="2"/>
        <v>390</v>
      </c>
    </row>
    <row r="82" spans="3:5">
      <c r="C82" s="258"/>
      <c r="E82" s="258"/>
    </row>
  </sheetData>
  <customSheetViews>
    <customSheetView guid="{DD41D0B5-6320-4E50-909F-3C946F1CC831}">
      <selection activeCell="K2" sqref="K2"/>
      <pageMargins left="0.7" right="0.7" top="0.75" bottom="0.75" header="0.3" footer="0.3"/>
      <pageSetup orientation="portrait" r:id="rId1"/>
    </customSheetView>
  </customSheetViews>
  <mergeCells count="1">
    <mergeCell ref="D10:D12"/>
  </mergeCells>
  <pageMargins left="0.7" right="0.7" top="0.75" bottom="0.75" header="0.3" footer="0.3"/>
  <pageSetup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37" workbookViewId="0">
      <selection activeCell="B75" sqref="B75"/>
    </sheetView>
  </sheetViews>
  <sheetFormatPr defaultRowHeight="15.75"/>
  <cols>
    <col min="1" max="1" width="29.5" customWidth="1"/>
    <col min="2" max="2" width="30.75" customWidth="1"/>
    <col min="3" max="3" width="18.375" customWidth="1"/>
    <col min="4" max="4" width="16.5" customWidth="1"/>
    <col min="5" max="5" width="25" customWidth="1"/>
    <col min="6" max="6" width="24.75" customWidth="1"/>
    <col min="7" max="7" width="13.5" customWidth="1"/>
    <col min="8" max="8" width="16.125" customWidth="1"/>
    <col min="9" max="9" width="15.375" customWidth="1"/>
    <col min="10" max="10" width="20.25" customWidth="1"/>
    <col min="11" max="11" width="23.125" customWidth="1"/>
  </cols>
  <sheetData>
    <row r="1" spans="1:12" s="306" customFormat="1" ht="54.75">
      <c r="A1" s="307" t="s">
        <v>599</v>
      </c>
      <c r="B1" s="308"/>
      <c r="D1" s="309"/>
      <c r="E1" s="309"/>
      <c r="F1" s="309"/>
      <c r="K1" s="310" t="s">
        <v>468</v>
      </c>
      <c r="L1" s="309"/>
    </row>
    <row r="2" spans="1:12" ht="23.25">
      <c r="A2" s="127" t="s">
        <v>3</v>
      </c>
      <c r="B2" s="254" t="s">
        <v>4</v>
      </c>
      <c r="C2" s="102" t="s">
        <v>44</v>
      </c>
      <c r="D2" s="102" t="s">
        <v>527</v>
      </c>
      <c r="E2" s="102" t="s">
        <v>581</v>
      </c>
      <c r="F2" s="102" t="s">
        <v>521</v>
      </c>
      <c r="G2" s="220" t="s">
        <v>506</v>
      </c>
      <c r="H2" s="51" t="s">
        <v>5</v>
      </c>
      <c r="I2" s="51" t="s">
        <v>6</v>
      </c>
      <c r="J2" s="51" t="s">
        <v>7</v>
      </c>
      <c r="K2" s="104">
        <v>3855.77</v>
      </c>
    </row>
    <row r="3" spans="1:12" ht="23.25">
      <c r="A3" s="179">
        <v>43045</v>
      </c>
      <c r="B3" s="257" t="s">
        <v>609</v>
      </c>
      <c r="C3" s="4">
        <v>405</v>
      </c>
      <c r="D3" s="4"/>
      <c r="E3" s="4"/>
      <c r="F3" s="4"/>
      <c r="G3" s="1"/>
      <c r="H3" s="4">
        <v>405</v>
      </c>
      <c r="I3" s="4">
        <v>14.33</v>
      </c>
      <c r="J3" s="4">
        <f>H3-I3</f>
        <v>390.67</v>
      </c>
      <c r="K3" s="104">
        <f>K2+J3</f>
        <v>4246.4399999999996</v>
      </c>
    </row>
    <row r="4" spans="1:12" ht="23.25">
      <c r="A4" s="179">
        <v>43048</v>
      </c>
      <c r="B4" s="257" t="s">
        <v>617</v>
      </c>
      <c r="C4" s="4">
        <v>405</v>
      </c>
      <c r="D4" s="4"/>
      <c r="E4" s="4"/>
      <c r="F4" s="4"/>
      <c r="G4" s="1"/>
      <c r="H4" s="4">
        <v>405</v>
      </c>
      <c r="I4" s="4">
        <v>10.94</v>
      </c>
      <c r="J4" s="4">
        <f>H4-I4</f>
        <v>394.06</v>
      </c>
      <c r="K4" s="104">
        <f>K3+J4</f>
        <v>4640.5</v>
      </c>
    </row>
    <row r="5" spans="1:12" ht="23.25">
      <c r="A5" s="179">
        <v>43057</v>
      </c>
      <c r="B5" s="273" t="s">
        <v>619</v>
      </c>
      <c r="C5" s="4">
        <v>390</v>
      </c>
      <c r="H5" s="4">
        <v>390</v>
      </c>
      <c r="I5" s="4">
        <v>10.53</v>
      </c>
      <c r="J5" s="98">
        <f>H5-I5</f>
        <v>379.47</v>
      </c>
      <c r="K5" s="98">
        <f>J5+K4</f>
        <v>5019.97</v>
      </c>
    </row>
    <row r="6" spans="1:12" ht="23.25">
      <c r="A6" s="249">
        <v>43060</v>
      </c>
      <c r="B6" s="273" t="s">
        <v>620</v>
      </c>
      <c r="C6" s="4">
        <v>405</v>
      </c>
      <c r="D6" s="4"/>
      <c r="E6" s="4"/>
      <c r="F6" s="4"/>
      <c r="G6" s="1"/>
      <c r="H6" s="4">
        <v>405</v>
      </c>
      <c r="I6" s="4">
        <v>10.94</v>
      </c>
      <c r="J6" s="98">
        <f>H6-I6</f>
        <v>394.06</v>
      </c>
      <c r="K6" s="98">
        <f>K5+J6</f>
        <v>5414.03</v>
      </c>
    </row>
    <row r="7" spans="1:12" ht="23.25">
      <c r="C7" s="4"/>
      <c r="D7" s="4"/>
      <c r="E7" s="4"/>
      <c r="F7" s="4"/>
      <c r="G7" s="1"/>
      <c r="H7" s="4"/>
      <c r="I7" s="4"/>
      <c r="J7" s="98"/>
      <c r="K7" s="98"/>
    </row>
    <row r="8" spans="1:12" ht="23.25">
      <c r="C8" s="4"/>
      <c r="D8" s="4"/>
      <c r="E8" s="4"/>
      <c r="F8" s="4"/>
      <c r="G8" s="1"/>
      <c r="H8" s="4"/>
      <c r="I8" s="4"/>
      <c r="J8" s="98"/>
      <c r="K8" s="98"/>
    </row>
    <row r="9" spans="1:12" ht="23.25">
      <c r="C9" s="4"/>
      <c r="D9" s="4"/>
      <c r="E9" s="4"/>
      <c r="F9" s="4"/>
      <c r="G9" s="1"/>
      <c r="H9" s="4"/>
      <c r="I9" s="4"/>
      <c r="J9" s="98"/>
      <c r="K9" s="98"/>
    </row>
    <row r="10" spans="1:12" ht="18.75" customHeight="1"/>
    <row r="11" spans="1:12" s="306" customFormat="1" ht="54.75">
      <c r="A11" s="306" t="s">
        <v>600</v>
      </c>
    </row>
    <row r="12" spans="1:12" s="286" customFormat="1" ht="23.25">
      <c r="A12" s="1" t="s">
        <v>591</v>
      </c>
      <c r="B12" s="2">
        <v>42673</v>
      </c>
      <c r="C12" s="283">
        <v>150</v>
      </c>
      <c r="D12" s="1"/>
      <c r="E12" s="284">
        <f t="shared" ref="E12:E70" si="0">SUM(C12:D12)</f>
        <v>150</v>
      </c>
      <c r="F12" s="1"/>
      <c r="G12" s="285"/>
    </row>
    <row r="13" spans="1:12" s="274" customFormat="1" ht="23.25">
      <c r="A13" s="1" t="s">
        <v>592</v>
      </c>
      <c r="B13" s="2">
        <v>42673</v>
      </c>
      <c r="C13" s="283">
        <v>390</v>
      </c>
      <c r="D13" s="1"/>
      <c r="E13" s="284">
        <f t="shared" si="0"/>
        <v>390</v>
      </c>
      <c r="F13" s="1"/>
      <c r="G13" s="285"/>
      <c r="H13" s="286"/>
    </row>
    <row r="14" spans="1:12" s="281" customFormat="1" ht="23.25">
      <c r="A14" s="287" t="s">
        <v>593</v>
      </c>
      <c r="B14" s="288">
        <v>42673</v>
      </c>
      <c r="C14" s="289">
        <v>390</v>
      </c>
      <c r="D14" s="287"/>
      <c r="E14" s="290">
        <f t="shared" si="0"/>
        <v>390</v>
      </c>
      <c r="F14" s="287" t="s">
        <v>634</v>
      </c>
      <c r="G14" s="285"/>
      <c r="H14" s="298"/>
    </row>
    <row r="15" spans="1:12" s="274" customFormat="1" ht="23.25">
      <c r="A15" s="1" t="s">
        <v>389</v>
      </c>
      <c r="B15" s="2">
        <v>43039</v>
      </c>
      <c r="C15" s="283">
        <v>745</v>
      </c>
      <c r="D15" s="1"/>
      <c r="E15" s="284">
        <f t="shared" si="0"/>
        <v>745</v>
      </c>
      <c r="F15" s="1"/>
      <c r="G15" s="285"/>
      <c r="H15" s="291"/>
    </row>
    <row r="16" spans="1:12" s="274" customFormat="1" ht="23.25">
      <c r="A16" s="1" t="s">
        <v>566</v>
      </c>
      <c r="B16" s="2">
        <v>43039</v>
      </c>
      <c r="C16" s="283">
        <v>351</v>
      </c>
      <c r="D16" s="1"/>
      <c r="E16" s="284">
        <f t="shared" si="0"/>
        <v>351</v>
      </c>
      <c r="F16" s="1"/>
      <c r="G16" s="291"/>
      <c r="H16" s="292"/>
    </row>
    <row r="17" spans="1:8" s="275" customFormat="1" ht="23.25">
      <c r="A17" s="1" t="s">
        <v>532</v>
      </c>
      <c r="B17" s="2">
        <v>43040</v>
      </c>
      <c r="C17" s="283">
        <v>140</v>
      </c>
      <c r="D17" s="1"/>
      <c r="E17" s="284">
        <f t="shared" si="0"/>
        <v>140</v>
      </c>
      <c r="F17" s="1"/>
      <c r="G17" s="291"/>
      <c r="H17" s="292"/>
    </row>
    <row r="18" spans="1:8" s="275" customFormat="1" ht="23.25">
      <c r="A18" s="1" t="s">
        <v>391</v>
      </c>
      <c r="B18" s="2">
        <v>43040</v>
      </c>
      <c r="C18" s="283">
        <v>390</v>
      </c>
      <c r="D18" s="1"/>
      <c r="E18" s="284">
        <f t="shared" si="0"/>
        <v>390</v>
      </c>
      <c r="F18" s="1"/>
      <c r="G18" s="292"/>
      <c r="H18" s="285"/>
    </row>
    <row r="19" spans="1:8" s="276" customFormat="1" ht="23.25">
      <c r="A19" s="1" t="s">
        <v>601</v>
      </c>
      <c r="B19" s="2">
        <v>43040</v>
      </c>
      <c r="C19" s="283">
        <v>390</v>
      </c>
      <c r="D19" s="1"/>
      <c r="E19" s="284">
        <f t="shared" si="0"/>
        <v>390</v>
      </c>
      <c r="F19" s="1"/>
      <c r="G19" s="292"/>
      <c r="H19" s="285"/>
    </row>
    <row r="20" spans="1:8" s="276" customFormat="1" ht="23.25">
      <c r="A20" s="1" t="s">
        <v>601</v>
      </c>
      <c r="B20" s="2">
        <v>43040</v>
      </c>
      <c r="C20" s="283">
        <v>351</v>
      </c>
      <c r="D20" s="1"/>
      <c r="E20" s="284">
        <f t="shared" si="0"/>
        <v>351</v>
      </c>
      <c r="F20" s="1"/>
      <c r="G20" s="285"/>
      <c r="H20" s="285"/>
    </row>
    <row r="21" spans="1:8" s="274" customFormat="1" ht="23.25">
      <c r="A21" s="1" t="s">
        <v>602</v>
      </c>
      <c r="B21" s="2">
        <v>43042</v>
      </c>
      <c r="C21" s="283">
        <v>140</v>
      </c>
      <c r="D21" s="1"/>
      <c r="E21" s="284">
        <f t="shared" si="0"/>
        <v>140</v>
      </c>
      <c r="F21" s="1"/>
      <c r="G21" s="285"/>
      <c r="H21" s="291"/>
    </row>
    <row r="22" spans="1:8" s="274" customFormat="1" ht="23.25">
      <c r="A22" s="1" t="s">
        <v>603</v>
      </c>
      <c r="B22" s="2">
        <v>43042</v>
      </c>
      <c r="C22" s="283">
        <v>745</v>
      </c>
      <c r="D22" s="1"/>
      <c r="E22" s="284">
        <f t="shared" si="0"/>
        <v>745</v>
      </c>
      <c r="F22" s="1"/>
      <c r="G22" s="285"/>
      <c r="H22" s="291"/>
    </row>
    <row r="23" spans="1:8" s="274" customFormat="1" ht="23.25">
      <c r="A23" s="1" t="s">
        <v>604</v>
      </c>
      <c r="B23" s="2">
        <v>43042</v>
      </c>
      <c r="C23" s="283">
        <v>390</v>
      </c>
      <c r="D23" s="1"/>
      <c r="E23" s="284">
        <f t="shared" si="0"/>
        <v>390</v>
      </c>
      <c r="F23" s="1"/>
      <c r="G23" s="291"/>
      <c r="H23" s="292"/>
    </row>
    <row r="24" spans="1:8" s="275" customFormat="1" ht="23.25">
      <c r="A24" s="1" t="s">
        <v>605</v>
      </c>
      <c r="B24" s="2">
        <v>43045</v>
      </c>
      <c r="C24" s="283">
        <v>390</v>
      </c>
      <c r="D24" s="1"/>
      <c r="E24" s="284">
        <f t="shared" si="0"/>
        <v>390</v>
      </c>
      <c r="F24" s="1"/>
      <c r="G24" s="291"/>
      <c r="H24" s="292"/>
    </row>
    <row r="25" spans="1:8" s="275" customFormat="1" ht="23.25">
      <c r="A25" s="1" t="s">
        <v>606</v>
      </c>
      <c r="B25" s="2">
        <v>43045</v>
      </c>
      <c r="C25" s="283">
        <v>390</v>
      </c>
      <c r="D25" s="1"/>
      <c r="E25" s="284">
        <f t="shared" si="0"/>
        <v>390</v>
      </c>
      <c r="F25" s="1"/>
      <c r="G25" s="292"/>
      <c r="H25" s="293"/>
    </row>
    <row r="26" spans="1:8" s="276" customFormat="1" ht="23.25">
      <c r="A26" s="1" t="s">
        <v>607</v>
      </c>
      <c r="B26" s="2">
        <v>43045</v>
      </c>
      <c r="C26" s="283">
        <v>745</v>
      </c>
      <c r="D26" s="1"/>
      <c r="E26" s="284">
        <f t="shared" si="0"/>
        <v>745</v>
      </c>
      <c r="F26" s="1"/>
      <c r="G26" s="292"/>
      <c r="H26" s="291"/>
    </row>
    <row r="27" spans="1:8" s="276" customFormat="1" ht="23.25">
      <c r="A27" s="1" t="s">
        <v>608</v>
      </c>
      <c r="B27" s="2">
        <v>43046</v>
      </c>
      <c r="C27" s="283">
        <v>140</v>
      </c>
      <c r="D27" s="1"/>
      <c r="E27" s="284">
        <f t="shared" si="0"/>
        <v>140</v>
      </c>
      <c r="F27" s="1"/>
      <c r="G27" s="293"/>
      <c r="H27" s="294"/>
    </row>
    <row r="28" spans="1:8" s="277" customFormat="1" ht="23.25">
      <c r="A28" s="1" t="s">
        <v>491</v>
      </c>
      <c r="B28" s="2">
        <v>43047</v>
      </c>
      <c r="C28" s="283">
        <v>140</v>
      </c>
      <c r="D28" s="1"/>
      <c r="E28" s="284">
        <f t="shared" si="0"/>
        <v>140</v>
      </c>
      <c r="F28" s="1"/>
      <c r="G28" s="291"/>
      <c r="H28" s="292"/>
    </row>
    <row r="29" spans="1:8" s="275" customFormat="1" ht="23.25">
      <c r="A29" s="1" t="s">
        <v>494</v>
      </c>
      <c r="B29" s="2">
        <v>43049</v>
      </c>
      <c r="C29" s="283">
        <v>390</v>
      </c>
      <c r="D29" s="1"/>
      <c r="E29" s="284">
        <f t="shared" si="0"/>
        <v>390</v>
      </c>
      <c r="F29" s="1"/>
      <c r="G29" s="294"/>
      <c r="H29" s="294"/>
    </row>
    <row r="30" spans="1:8" s="278" customFormat="1" ht="23.25">
      <c r="A30" s="1" t="s">
        <v>610</v>
      </c>
      <c r="B30" s="2">
        <v>43052</v>
      </c>
      <c r="C30" s="283">
        <v>150</v>
      </c>
      <c r="D30" s="1"/>
      <c r="E30" s="284">
        <f t="shared" si="0"/>
        <v>150</v>
      </c>
      <c r="F30" s="1"/>
      <c r="G30" s="292"/>
      <c r="H30" s="294"/>
    </row>
    <row r="31" spans="1:8" s="276" customFormat="1" ht="23.25">
      <c r="A31" s="1" t="s">
        <v>611</v>
      </c>
      <c r="B31" s="2">
        <v>43052</v>
      </c>
      <c r="C31" s="283">
        <v>390</v>
      </c>
      <c r="D31" s="1"/>
      <c r="E31" s="284">
        <f t="shared" si="0"/>
        <v>390</v>
      </c>
      <c r="F31" s="1"/>
      <c r="G31" s="294"/>
      <c r="H31" s="294"/>
    </row>
    <row r="32" spans="1:8" s="278" customFormat="1" ht="23.25">
      <c r="A32" s="1" t="s">
        <v>612</v>
      </c>
      <c r="B32" s="2">
        <v>43052</v>
      </c>
      <c r="C32" s="283">
        <v>745</v>
      </c>
      <c r="D32" s="1"/>
      <c r="E32" s="284">
        <f t="shared" si="0"/>
        <v>745</v>
      </c>
      <c r="F32" s="1"/>
      <c r="G32" s="294"/>
      <c r="H32" s="294"/>
    </row>
    <row r="33" spans="1:8" s="278" customFormat="1" ht="23.25">
      <c r="A33" s="1" t="s">
        <v>613</v>
      </c>
      <c r="B33" s="2">
        <v>43052</v>
      </c>
      <c r="C33" s="283">
        <v>390</v>
      </c>
      <c r="D33" s="1"/>
      <c r="E33" s="284">
        <f t="shared" si="0"/>
        <v>390</v>
      </c>
      <c r="F33" s="1"/>
      <c r="G33" s="294"/>
      <c r="H33" s="294"/>
    </row>
    <row r="34" spans="1:8" s="278" customFormat="1" ht="23.25">
      <c r="A34" s="1" t="s">
        <v>614</v>
      </c>
      <c r="B34" s="2">
        <v>43052</v>
      </c>
      <c r="C34" s="283">
        <v>745</v>
      </c>
      <c r="D34" s="1"/>
      <c r="E34" s="284">
        <f t="shared" si="0"/>
        <v>745</v>
      </c>
      <c r="F34" s="1"/>
      <c r="G34" s="294"/>
      <c r="H34" s="291"/>
    </row>
    <row r="35" spans="1:8" s="278" customFormat="1" ht="23.25">
      <c r="A35" s="1" t="s">
        <v>614</v>
      </c>
      <c r="B35" s="2">
        <v>43052</v>
      </c>
      <c r="C35" s="283">
        <v>670.5</v>
      </c>
      <c r="D35" s="1"/>
      <c r="E35" s="284">
        <f t="shared" si="0"/>
        <v>670.5</v>
      </c>
      <c r="F35" s="1"/>
      <c r="G35" s="291"/>
      <c r="H35" s="291"/>
    </row>
    <row r="36" spans="1:8" s="272" customFormat="1" ht="23.25">
      <c r="A36" s="295" t="s">
        <v>614</v>
      </c>
      <c r="B36" s="296">
        <v>43052</v>
      </c>
      <c r="C36" s="297">
        <v>670.5</v>
      </c>
      <c r="D36" s="295"/>
      <c r="E36" s="298">
        <f t="shared" si="0"/>
        <v>670.5</v>
      </c>
      <c r="F36" s="295" t="s">
        <v>634</v>
      </c>
      <c r="G36" s="291"/>
      <c r="H36" s="298"/>
    </row>
    <row r="37" spans="1:8" s="282" customFormat="1" ht="23.25">
      <c r="A37" s="1" t="s">
        <v>615</v>
      </c>
      <c r="B37" s="2">
        <v>43053</v>
      </c>
      <c r="C37" s="283">
        <v>140</v>
      </c>
      <c r="D37" s="1"/>
      <c r="E37" s="284">
        <f t="shared" si="0"/>
        <v>140</v>
      </c>
      <c r="F37" s="1"/>
      <c r="G37" s="284"/>
      <c r="H37" s="284"/>
    </row>
    <row r="38" spans="1:8" s="275" customFormat="1" ht="23.25">
      <c r="A38" s="1" t="s">
        <v>615</v>
      </c>
      <c r="B38" s="2">
        <v>43053</v>
      </c>
      <c r="C38" s="283">
        <v>126</v>
      </c>
      <c r="D38" s="1"/>
      <c r="E38" s="284">
        <f t="shared" si="0"/>
        <v>126</v>
      </c>
      <c r="F38" s="1"/>
      <c r="G38" s="293"/>
      <c r="H38" s="293"/>
    </row>
    <row r="39" spans="1:8" s="277" customFormat="1" ht="23.25">
      <c r="A39" s="1" t="s">
        <v>616</v>
      </c>
      <c r="B39" s="2">
        <v>43053</v>
      </c>
      <c r="C39" s="283">
        <v>140</v>
      </c>
      <c r="D39" s="1"/>
      <c r="E39" s="284">
        <f t="shared" si="0"/>
        <v>140</v>
      </c>
      <c r="F39" s="1"/>
      <c r="G39" s="293"/>
      <c r="H39" s="293"/>
    </row>
    <row r="40" spans="1:8" s="277" customFormat="1" ht="23.25">
      <c r="A40" s="1" t="s">
        <v>616</v>
      </c>
      <c r="B40" s="2">
        <v>43053</v>
      </c>
      <c r="C40" s="283">
        <v>126</v>
      </c>
      <c r="D40" s="1"/>
      <c r="E40" s="284">
        <f t="shared" si="0"/>
        <v>126</v>
      </c>
      <c r="F40" s="1"/>
      <c r="G40" s="293"/>
      <c r="H40" s="293"/>
    </row>
    <row r="41" spans="1:8" s="277" customFormat="1" ht="23.25">
      <c r="A41" s="1" t="s">
        <v>392</v>
      </c>
      <c r="B41" s="2">
        <v>43054</v>
      </c>
      <c r="C41" s="283">
        <v>126</v>
      </c>
      <c r="D41" s="1"/>
      <c r="E41" s="284">
        <f t="shared" si="0"/>
        <v>126</v>
      </c>
      <c r="F41" s="1"/>
      <c r="G41" s="293"/>
      <c r="H41" s="291"/>
    </row>
    <row r="42" spans="1:8" s="277" customFormat="1" ht="23.25">
      <c r="A42" s="1" t="s">
        <v>392</v>
      </c>
      <c r="B42" s="2">
        <v>43054</v>
      </c>
      <c r="C42" s="283">
        <v>126</v>
      </c>
      <c r="D42" s="1"/>
      <c r="E42" s="284">
        <f t="shared" si="0"/>
        <v>126</v>
      </c>
      <c r="F42" s="1"/>
      <c r="G42" s="293"/>
      <c r="H42" s="291"/>
    </row>
    <row r="43" spans="1:8" s="277" customFormat="1" ht="23.25">
      <c r="A43" s="1" t="s">
        <v>392</v>
      </c>
      <c r="B43" s="2">
        <v>43054</v>
      </c>
      <c r="C43" s="283">
        <v>140</v>
      </c>
      <c r="D43" s="1"/>
      <c r="E43" s="284">
        <f t="shared" si="0"/>
        <v>140</v>
      </c>
      <c r="F43" s="1"/>
      <c r="G43" s="291"/>
      <c r="H43" s="292"/>
    </row>
    <row r="44" spans="1:8" s="275" customFormat="1" ht="23.25">
      <c r="A44" s="1" t="s">
        <v>618</v>
      </c>
      <c r="B44" s="2">
        <v>43054</v>
      </c>
      <c r="C44" s="283">
        <v>390</v>
      </c>
      <c r="D44" s="1"/>
      <c r="E44" s="284">
        <f t="shared" si="0"/>
        <v>390</v>
      </c>
      <c r="F44" s="1"/>
      <c r="G44" s="291"/>
      <c r="H44" s="293"/>
    </row>
    <row r="45" spans="1:8" s="275" customFormat="1" ht="23.25">
      <c r="A45" s="1" t="s">
        <v>618</v>
      </c>
      <c r="B45" s="2">
        <v>43054</v>
      </c>
      <c r="C45" s="283">
        <v>351</v>
      </c>
      <c r="D45" s="1"/>
      <c r="E45" s="284">
        <f t="shared" si="0"/>
        <v>351</v>
      </c>
      <c r="F45" s="1"/>
      <c r="G45" s="292"/>
      <c r="H45" s="293"/>
    </row>
    <row r="46" spans="1:8" s="276" customFormat="1" ht="23.25">
      <c r="A46" s="1" t="s">
        <v>621</v>
      </c>
      <c r="B46" s="2">
        <v>43055</v>
      </c>
      <c r="C46" s="283">
        <v>390</v>
      </c>
      <c r="D46" s="1"/>
      <c r="E46" s="284">
        <f t="shared" si="0"/>
        <v>390</v>
      </c>
      <c r="F46" s="1"/>
      <c r="G46" s="293"/>
      <c r="H46" s="293"/>
    </row>
    <row r="47" spans="1:8" s="277" customFormat="1" ht="23.25">
      <c r="A47" s="1" t="s">
        <v>498</v>
      </c>
      <c r="B47" s="2">
        <v>43058</v>
      </c>
      <c r="C47" s="283">
        <v>390</v>
      </c>
      <c r="D47" s="1"/>
      <c r="E47" s="284">
        <f t="shared" si="0"/>
        <v>390</v>
      </c>
      <c r="F47" s="1"/>
      <c r="G47" s="293"/>
      <c r="H47" s="291"/>
    </row>
    <row r="48" spans="1:8" s="277" customFormat="1" ht="23.25">
      <c r="A48" s="1" t="s">
        <v>249</v>
      </c>
      <c r="B48" s="2">
        <v>43058</v>
      </c>
      <c r="C48" s="283">
        <v>390</v>
      </c>
      <c r="D48" s="1"/>
      <c r="E48" s="284">
        <f t="shared" si="0"/>
        <v>390</v>
      </c>
      <c r="F48" s="1"/>
      <c r="G48" s="293"/>
      <c r="H48" s="291"/>
    </row>
    <row r="49" spans="1:8" s="277" customFormat="1" ht="23.25">
      <c r="A49" s="1" t="s">
        <v>582</v>
      </c>
      <c r="B49" s="2">
        <v>43058</v>
      </c>
      <c r="C49" s="283">
        <v>140</v>
      </c>
      <c r="D49" s="1"/>
      <c r="E49" s="284">
        <f t="shared" si="0"/>
        <v>140</v>
      </c>
      <c r="F49" s="1"/>
      <c r="G49" s="291"/>
      <c r="H49" s="291"/>
    </row>
    <row r="50" spans="1:8" s="275" customFormat="1" ht="23.25">
      <c r="A50" s="1" t="s">
        <v>579</v>
      </c>
      <c r="B50" s="2">
        <v>43059</v>
      </c>
      <c r="C50" s="283">
        <v>140</v>
      </c>
      <c r="D50" s="1"/>
      <c r="E50" s="284">
        <f t="shared" si="0"/>
        <v>140</v>
      </c>
      <c r="F50" s="1"/>
      <c r="G50" s="291"/>
      <c r="H50" s="291"/>
    </row>
    <row r="51" spans="1:8" s="275" customFormat="1" ht="23.25">
      <c r="A51" s="1" t="s">
        <v>622</v>
      </c>
      <c r="B51" s="2">
        <v>43059</v>
      </c>
      <c r="C51" s="283">
        <v>745</v>
      </c>
      <c r="D51" s="1"/>
      <c r="E51" s="284">
        <f t="shared" si="0"/>
        <v>745</v>
      </c>
      <c r="F51" s="1"/>
      <c r="G51" s="291"/>
      <c r="H51" s="291"/>
    </row>
    <row r="52" spans="1:8" s="272" customFormat="1" ht="23.25">
      <c r="A52" s="295" t="s">
        <v>623</v>
      </c>
      <c r="B52" s="296">
        <v>43059</v>
      </c>
      <c r="C52" s="297">
        <v>670.5</v>
      </c>
      <c r="D52" s="295"/>
      <c r="E52" s="298">
        <f t="shared" si="0"/>
        <v>670.5</v>
      </c>
      <c r="F52" s="295" t="s">
        <v>634</v>
      </c>
      <c r="G52" s="291"/>
      <c r="H52" s="298"/>
    </row>
    <row r="53" spans="1:8" s="275" customFormat="1" ht="23.25">
      <c r="A53" s="1" t="s">
        <v>623</v>
      </c>
      <c r="B53" s="2">
        <v>43059</v>
      </c>
      <c r="C53" s="283">
        <v>670.5</v>
      </c>
      <c r="D53" s="1"/>
      <c r="E53" s="284">
        <f t="shared" si="0"/>
        <v>670.5</v>
      </c>
      <c r="F53" s="1"/>
      <c r="G53" s="291"/>
      <c r="H53" s="292"/>
    </row>
    <row r="54" spans="1:8" s="275" customFormat="1" ht="23.25">
      <c r="A54" s="1" t="s">
        <v>624</v>
      </c>
      <c r="B54" s="2">
        <v>43059</v>
      </c>
      <c r="C54" s="283">
        <v>390</v>
      </c>
      <c r="D54" s="1"/>
      <c r="E54" s="284">
        <f t="shared" si="0"/>
        <v>390</v>
      </c>
      <c r="F54" s="1"/>
      <c r="G54" s="291"/>
      <c r="H54" s="299"/>
    </row>
    <row r="55" spans="1:8" s="275" customFormat="1" ht="23.25">
      <c r="A55" s="1" t="s">
        <v>624</v>
      </c>
      <c r="B55" s="2">
        <v>43059</v>
      </c>
      <c r="C55" s="283">
        <v>351</v>
      </c>
      <c r="D55" s="1"/>
      <c r="E55" s="284">
        <f t="shared" si="0"/>
        <v>351</v>
      </c>
      <c r="F55" s="1"/>
      <c r="G55" s="292"/>
      <c r="H55" s="299"/>
    </row>
    <row r="56" spans="1:8" s="276" customFormat="1" ht="23.25">
      <c r="A56" s="1" t="s">
        <v>625</v>
      </c>
      <c r="B56" s="2">
        <v>43059</v>
      </c>
      <c r="C56" s="283">
        <v>390</v>
      </c>
      <c r="D56" s="1"/>
      <c r="E56" s="284">
        <f t="shared" si="0"/>
        <v>390</v>
      </c>
      <c r="F56" s="1"/>
      <c r="G56" s="299"/>
      <c r="H56" s="291"/>
    </row>
    <row r="57" spans="1:8" s="279" customFormat="1" ht="23.25">
      <c r="A57" s="1" t="s">
        <v>626</v>
      </c>
      <c r="B57" s="2">
        <v>43060</v>
      </c>
      <c r="C57" s="283">
        <v>390</v>
      </c>
      <c r="D57" s="1"/>
      <c r="E57" s="284">
        <f t="shared" si="0"/>
        <v>390</v>
      </c>
      <c r="F57" s="1"/>
      <c r="G57" s="299"/>
      <c r="H57" s="291"/>
    </row>
    <row r="58" spans="1:8" s="279" customFormat="1" ht="23.25">
      <c r="A58" s="1" t="s">
        <v>626</v>
      </c>
      <c r="B58" s="2">
        <v>43060</v>
      </c>
      <c r="C58" s="283">
        <v>351</v>
      </c>
      <c r="D58" s="1"/>
      <c r="E58" s="284">
        <f t="shared" si="0"/>
        <v>351</v>
      </c>
      <c r="F58" s="1"/>
      <c r="G58" s="291"/>
      <c r="H58" s="292"/>
    </row>
    <row r="59" spans="1:8" s="275" customFormat="1" ht="23.25">
      <c r="A59" s="1" t="s">
        <v>627</v>
      </c>
      <c r="B59" s="2">
        <v>43062</v>
      </c>
      <c r="C59" s="283">
        <v>140</v>
      </c>
      <c r="D59" s="1"/>
      <c r="E59" s="284">
        <f t="shared" si="0"/>
        <v>140</v>
      </c>
      <c r="F59" s="1"/>
      <c r="G59" s="291"/>
      <c r="H59" s="284"/>
    </row>
    <row r="60" spans="1:8" s="275" customFormat="1" ht="23.25">
      <c r="A60" s="1" t="s">
        <v>628</v>
      </c>
      <c r="B60" s="2">
        <v>43062</v>
      </c>
      <c r="C60" s="283">
        <v>140</v>
      </c>
      <c r="D60" s="1"/>
      <c r="E60" s="284">
        <f t="shared" si="0"/>
        <v>140</v>
      </c>
      <c r="F60" s="1"/>
      <c r="G60" s="292"/>
      <c r="H60" s="284"/>
    </row>
    <row r="61" spans="1:8" s="276" customFormat="1" ht="23.25">
      <c r="A61" s="1" t="s">
        <v>502</v>
      </c>
      <c r="B61" s="2">
        <v>43063</v>
      </c>
      <c r="C61" s="283">
        <v>140</v>
      </c>
      <c r="D61" s="1"/>
      <c r="E61" s="284">
        <f t="shared" si="0"/>
        <v>140</v>
      </c>
      <c r="F61" s="1"/>
      <c r="G61" s="284"/>
      <c r="H61" s="291"/>
    </row>
    <row r="62" spans="1:8" s="272" customFormat="1" ht="23.25">
      <c r="A62" s="295" t="s">
        <v>488</v>
      </c>
      <c r="B62" s="296">
        <v>43063</v>
      </c>
      <c r="C62" s="297">
        <v>390</v>
      </c>
      <c r="D62" s="295"/>
      <c r="E62" s="298">
        <f t="shared" si="0"/>
        <v>390</v>
      </c>
      <c r="F62" s="295" t="s">
        <v>634</v>
      </c>
      <c r="G62" s="291"/>
      <c r="H62" s="298"/>
    </row>
    <row r="63" spans="1:8" s="272" customFormat="1" ht="23.25">
      <c r="A63" s="295" t="s">
        <v>488</v>
      </c>
      <c r="B63" s="296">
        <v>43065</v>
      </c>
      <c r="C63" s="297">
        <v>351</v>
      </c>
      <c r="D63" s="295"/>
      <c r="E63" s="298">
        <f t="shared" si="0"/>
        <v>351</v>
      </c>
      <c r="F63" s="295" t="s">
        <v>634</v>
      </c>
      <c r="G63" s="292"/>
      <c r="H63" s="298"/>
    </row>
    <row r="64" spans="1:8" s="275" customFormat="1" ht="23.25">
      <c r="A64" s="1" t="s">
        <v>629</v>
      </c>
      <c r="B64" s="2">
        <v>43066</v>
      </c>
      <c r="C64" s="283">
        <v>390</v>
      </c>
      <c r="D64" s="1"/>
      <c r="E64" s="284">
        <f t="shared" si="0"/>
        <v>390</v>
      </c>
      <c r="F64" s="1"/>
      <c r="G64" s="292"/>
      <c r="H64" s="292"/>
    </row>
    <row r="65" spans="1:8" s="276" customFormat="1" ht="23.25">
      <c r="A65" s="1" t="s">
        <v>630</v>
      </c>
      <c r="B65" s="2">
        <v>43067</v>
      </c>
      <c r="C65" s="283">
        <v>390</v>
      </c>
      <c r="D65" s="1"/>
      <c r="E65" s="284">
        <f t="shared" si="0"/>
        <v>390</v>
      </c>
      <c r="F65" s="1"/>
      <c r="G65" s="292"/>
      <c r="H65" s="293"/>
    </row>
    <row r="66" spans="1:8" s="276" customFormat="1" ht="23.25">
      <c r="A66" s="1" t="s">
        <v>631</v>
      </c>
      <c r="B66" s="2">
        <v>43067</v>
      </c>
      <c r="C66" s="283">
        <v>390</v>
      </c>
      <c r="D66" s="1"/>
      <c r="E66" s="284">
        <f t="shared" si="0"/>
        <v>390</v>
      </c>
      <c r="F66" s="1"/>
      <c r="G66" s="293"/>
      <c r="H66" s="293"/>
    </row>
    <row r="67" spans="1:8" s="276" customFormat="1" ht="23.25">
      <c r="A67" s="1" t="s">
        <v>632</v>
      </c>
      <c r="B67" s="2">
        <v>43067</v>
      </c>
      <c r="C67" s="283">
        <v>140</v>
      </c>
      <c r="D67" s="1"/>
      <c r="E67" s="284">
        <f t="shared" si="0"/>
        <v>140</v>
      </c>
      <c r="F67" s="1"/>
      <c r="G67" s="293"/>
      <c r="H67" s="300"/>
    </row>
    <row r="68" spans="1:8" s="277" customFormat="1" ht="23.25">
      <c r="A68" s="1" t="s">
        <v>633</v>
      </c>
      <c r="B68" s="2">
        <v>43068</v>
      </c>
      <c r="C68" s="283">
        <v>140</v>
      </c>
      <c r="D68" s="1"/>
      <c r="E68" s="284">
        <f t="shared" si="0"/>
        <v>140</v>
      </c>
      <c r="F68" s="1"/>
      <c r="G68" s="284"/>
      <c r="H68" s="293"/>
    </row>
    <row r="69" spans="1:8" s="277" customFormat="1" ht="23.25">
      <c r="A69" s="1" t="s">
        <v>633</v>
      </c>
      <c r="B69" s="2">
        <v>43068</v>
      </c>
      <c r="C69" s="283">
        <v>126</v>
      </c>
      <c r="D69" s="1"/>
      <c r="E69" s="284">
        <f t="shared" si="0"/>
        <v>126</v>
      </c>
      <c r="F69" s="1"/>
      <c r="G69" s="293"/>
      <c r="H69" s="301"/>
    </row>
    <row r="70" spans="1:8" ht="23.25">
      <c r="A70" s="1" t="s">
        <v>635</v>
      </c>
      <c r="B70" s="2">
        <v>43069</v>
      </c>
      <c r="C70" s="283">
        <v>140</v>
      </c>
      <c r="D70" s="1"/>
      <c r="E70" s="284">
        <f t="shared" si="0"/>
        <v>140</v>
      </c>
      <c r="F70" s="1"/>
      <c r="G70" s="284"/>
      <c r="H70" s="1"/>
    </row>
    <row r="71" spans="1:8" ht="23.25">
      <c r="A71" s="1"/>
      <c r="B71" s="2"/>
      <c r="C71" s="302"/>
      <c r="D71" s="1"/>
      <c r="E71" s="284">
        <f>SUM(E12:E70)</f>
        <v>20478</v>
      </c>
      <c r="F71" s="284">
        <f>E71-E14-E36-E52-E62-E63</f>
        <v>18006</v>
      </c>
      <c r="G71" s="1"/>
      <c r="H71" s="1" t="s">
        <v>637</v>
      </c>
    </row>
    <row r="72" spans="1:8" s="276" customFormat="1" ht="23.25">
      <c r="A72" s="300"/>
      <c r="B72" s="303"/>
      <c r="C72" s="304"/>
      <c r="D72" s="300"/>
      <c r="E72" s="292"/>
      <c r="F72" s="300"/>
      <c r="G72" s="300"/>
      <c r="H72" s="300"/>
    </row>
    <row r="73" spans="1:8" ht="28.5">
      <c r="A73" s="1"/>
      <c r="B73" s="2"/>
      <c r="C73" s="302"/>
      <c r="D73" s="1"/>
      <c r="E73" s="305" t="s">
        <v>636</v>
      </c>
      <c r="F73" s="305">
        <f>E71-2472</f>
        <v>18006</v>
      </c>
      <c r="G73" s="1"/>
      <c r="H73" s="1"/>
    </row>
    <row r="74" spans="1:8">
      <c r="B74" s="247"/>
      <c r="C74" s="255"/>
      <c r="E74" s="258"/>
    </row>
    <row r="75" spans="1:8">
      <c r="B75" s="247"/>
      <c r="C75" s="255"/>
      <c r="E75" s="258"/>
    </row>
    <row r="76" spans="1:8">
      <c r="E76" s="258"/>
    </row>
    <row r="81" spans="1:7">
      <c r="A81" s="280"/>
      <c r="D81" s="258"/>
      <c r="F81" s="258"/>
      <c r="G81" s="258"/>
    </row>
    <row r="82" spans="1:7">
      <c r="A82" s="280"/>
      <c r="D82" s="258"/>
      <c r="F82" s="258"/>
      <c r="G82" s="258"/>
    </row>
    <row r="83" spans="1:7">
      <c r="A83" s="280"/>
      <c r="D83" s="258"/>
      <c r="F83" s="258"/>
      <c r="G83" s="258"/>
    </row>
    <row r="84" spans="1:7">
      <c r="A84" s="280"/>
      <c r="D84" s="258"/>
      <c r="F84" s="258"/>
      <c r="G84" s="258"/>
    </row>
    <row r="85" spans="1:7">
      <c r="A85" s="280"/>
      <c r="D85" s="258"/>
      <c r="F85" s="258"/>
      <c r="G85" s="258"/>
    </row>
    <row r="86" spans="1:7">
      <c r="A86" s="280"/>
      <c r="D86" s="258"/>
      <c r="F86" s="258"/>
      <c r="G86" s="258"/>
    </row>
    <row r="87" spans="1:7">
      <c r="A87" s="280"/>
      <c r="D87" s="258"/>
      <c r="F87" s="258"/>
      <c r="G87" s="258"/>
    </row>
    <row r="88" spans="1:7">
      <c r="A88" s="280"/>
      <c r="D88" s="258"/>
      <c r="F88" s="258"/>
      <c r="G88" s="258"/>
    </row>
    <row r="89" spans="1:7">
      <c r="A89" s="280"/>
      <c r="D89" s="258"/>
      <c r="F89" s="258"/>
      <c r="G89" s="258"/>
    </row>
    <row r="90" spans="1:7">
      <c r="A90" s="280"/>
      <c r="D90" s="258"/>
      <c r="F90" s="258"/>
      <c r="G90" s="258"/>
    </row>
    <row r="91" spans="1:7">
      <c r="A91" s="280"/>
      <c r="D91" s="258"/>
      <c r="F91" s="258"/>
      <c r="G91" s="258"/>
    </row>
    <row r="92" spans="1:7">
      <c r="A92" s="280"/>
      <c r="D92" s="258"/>
      <c r="F92" s="258"/>
      <c r="G92" s="258"/>
    </row>
    <row r="93" spans="1:7">
      <c r="A93" s="280"/>
      <c r="D93" s="258"/>
      <c r="F93" s="258"/>
      <c r="G93" s="258"/>
    </row>
    <row r="94" spans="1:7">
      <c r="A94" s="280"/>
      <c r="D94" s="258"/>
      <c r="F94" s="258"/>
      <c r="G94" s="258"/>
    </row>
    <row r="95" spans="1:7">
      <c r="A95" s="280"/>
      <c r="D95" s="258"/>
      <c r="F95" s="258"/>
      <c r="G95" s="258"/>
    </row>
    <row r="96" spans="1:7">
      <c r="A96" s="280"/>
      <c r="D96" s="258"/>
      <c r="F96" s="258"/>
      <c r="G96" s="258"/>
    </row>
    <row r="97" spans="1:7">
      <c r="A97" s="280"/>
      <c r="D97" s="258"/>
      <c r="F97" s="258"/>
      <c r="G97" s="258"/>
    </row>
    <row r="98" spans="1:7">
      <c r="A98" s="280"/>
      <c r="D98" s="258"/>
      <c r="F98" s="258"/>
      <c r="G98" s="258"/>
    </row>
    <row r="99" spans="1:7">
      <c r="A99" s="280"/>
      <c r="D99" s="258"/>
      <c r="F99" s="258"/>
      <c r="G99" s="258"/>
    </row>
    <row r="100" spans="1:7">
      <c r="A100" s="280"/>
      <c r="D100" s="258"/>
      <c r="F100" s="258"/>
      <c r="G100" s="258"/>
    </row>
    <row r="101" spans="1:7">
      <c r="A101" s="280"/>
      <c r="D101" s="258"/>
      <c r="F101" s="258"/>
      <c r="G101" s="258"/>
    </row>
    <row r="102" spans="1:7">
      <c r="A102" s="280"/>
      <c r="D102" s="258"/>
      <c r="F102" s="258"/>
      <c r="G102" s="258"/>
    </row>
    <row r="103" spans="1:7">
      <c r="A103" s="280"/>
      <c r="D103" s="258"/>
      <c r="F103" s="258"/>
      <c r="G103" s="258"/>
    </row>
    <row r="104" spans="1:7">
      <c r="A104" s="280"/>
      <c r="D104" s="258"/>
      <c r="F104" s="258"/>
      <c r="G104" s="258"/>
    </row>
    <row r="105" spans="1:7">
      <c r="A105" s="280"/>
      <c r="D105" s="258"/>
      <c r="F105" s="258"/>
      <c r="G105" s="258"/>
    </row>
  </sheetData>
  <customSheetViews>
    <customSheetView guid="{DD41D0B5-6320-4E50-909F-3C946F1CC831}" topLeftCell="A37">
      <selection activeCell="B75" sqref="B7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zoomScale="120" zoomScaleNormal="120" workbookViewId="0">
      <selection activeCell="A3" sqref="A3:XFD7"/>
    </sheetView>
  </sheetViews>
  <sheetFormatPr defaultRowHeight="15.75"/>
  <cols>
    <col min="1" max="1" width="37.125" customWidth="1"/>
    <col min="2" max="2" width="30.75" customWidth="1"/>
    <col min="3" max="3" width="18.375" customWidth="1"/>
    <col min="4" max="4" width="16.5" customWidth="1"/>
    <col min="5" max="5" width="41" customWidth="1"/>
    <col min="6" max="6" width="20.875" customWidth="1"/>
    <col min="7" max="7" width="19.25" customWidth="1"/>
    <col min="8" max="8" width="16.125" customWidth="1"/>
    <col min="9" max="9" width="15.375" customWidth="1"/>
    <col min="10" max="10" width="20.25" customWidth="1"/>
    <col min="11" max="11" width="23.125" customWidth="1"/>
  </cols>
  <sheetData>
    <row r="1" spans="1:12" s="313" customFormat="1" ht="54.75">
      <c r="A1" s="311" t="s">
        <v>638</v>
      </c>
      <c r="B1" s="312"/>
      <c r="D1" s="314"/>
      <c r="E1" s="314"/>
      <c r="F1" s="314"/>
      <c r="K1" s="315" t="s">
        <v>468</v>
      </c>
      <c r="L1" s="314"/>
    </row>
    <row r="2" spans="1:12" ht="24" customHeight="1">
      <c r="A2" s="127" t="s">
        <v>3</v>
      </c>
      <c r="B2" s="254" t="s">
        <v>4</v>
      </c>
      <c r="C2" s="102" t="s">
        <v>44</v>
      </c>
      <c r="D2" s="102" t="s">
        <v>674</v>
      </c>
      <c r="E2" s="102" t="s">
        <v>581</v>
      </c>
      <c r="F2" s="102" t="s">
        <v>521</v>
      </c>
      <c r="G2" s="220" t="s">
        <v>506</v>
      </c>
      <c r="H2" s="51" t="s">
        <v>5</v>
      </c>
      <c r="I2" s="51" t="s">
        <v>6</v>
      </c>
      <c r="J2" s="51" t="s">
        <v>7</v>
      </c>
      <c r="K2" s="104">
        <v>5414.03</v>
      </c>
    </row>
    <row r="3" spans="1:12" ht="23.25">
      <c r="A3" s="148"/>
      <c r="B3" s="353"/>
      <c r="C3" s="4"/>
      <c r="D3" s="4"/>
      <c r="E3" s="4"/>
      <c r="F3" s="335"/>
      <c r="G3" s="1"/>
      <c r="H3" s="4"/>
      <c r="I3" s="4"/>
      <c r="J3" s="4"/>
      <c r="K3" s="104"/>
    </row>
    <row r="4" spans="1:12" ht="23.25">
      <c r="A4" s="148"/>
      <c r="B4" s="353"/>
      <c r="C4" s="4"/>
      <c r="D4" s="4"/>
      <c r="E4" s="4"/>
      <c r="G4" s="1"/>
      <c r="H4" s="4"/>
      <c r="I4" s="4"/>
      <c r="J4" s="4"/>
      <c r="K4" s="104"/>
    </row>
    <row r="5" spans="1:12" s="369" customFormat="1" ht="23.25">
      <c r="A5" s="367"/>
      <c r="B5" s="372"/>
      <c r="C5" s="368"/>
      <c r="D5" s="368"/>
      <c r="E5" s="371"/>
      <c r="G5" s="370"/>
      <c r="H5" s="368"/>
      <c r="I5" s="368"/>
      <c r="J5" s="368"/>
      <c r="K5" s="368"/>
    </row>
    <row r="6" spans="1:12" ht="23.25">
      <c r="A6" s="148"/>
      <c r="B6" s="19"/>
      <c r="C6" s="4"/>
      <c r="H6" s="4"/>
      <c r="I6" s="4"/>
      <c r="J6" s="98"/>
      <c r="K6" s="104"/>
    </row>
    <row r="7" spans="1:12" ht="23.25">
      <c r="A7" s="363"/>
      <c r="B7" s="19"/>
      <c r="C7" s="4"/>
      <c r="D7" s="335"/>
      <c r="E7" s="4"/>
      <c r="F7" s="4"/>
      <c r="G7" s="1"/>
      <c r="H7" s="4"/>
      <c r="I7" s="4"/>
      <c r="J7" s="98"/>
      <c r="K7" s="98"/>
    </row>
    <row r="8" spans="1:12" ht="23.25">
      <c r="C8" s="4"/>
      <c r="D8" s="335"/>
      <c r="E8" s="4"/>
      <c r="F8" s="4"/>
      <c r="G8" s="1"/>
      <c r="H8" s="4"/>
      <c r="I8" s="4"/>
      <c r="J8" s="98"/>
      <c r="K8" s="98"/>
    </row>
    <row r="9" spans="1:12" ht="23.25">
      <c r="C9" s="4"/>
      <c r="D9" s="335"/>
      <c r="E9" s="4"/>
      <c r="F9" s="4"/>
      <c r="G9" s="1"/>
      <c r="H9" s="4"/>
      <c r="I9" s="4"/>
      <c r="J9" s="98"/>
      <c r="K9" s="98"/>
    </row>
    <row r="10" spans="1:12" ht="23.25">
      <c r="C10" s="4"/>
      <c r="D10" s="335"/>
      <c r="E10" s="4"/>
      <c r="F10" s="4"/>
      <c r="G10" s="1"/>
      <c r="H10" s="4"/>
      <c r="I10" s="4"/>
      <c r="J10" s="98"/>
      <c r="K10" s="98"/>
    </row>
    <row r="11" spans="1:12" ht="18.75" customHeight="1">
      <c r="D11" s="273"/>
    </row>
    <row r="12" spans="1:12" s="316" customFormat="1" ht="54.75">
      <c r="A12" s="316" t="s">
        <v>639</v>
      </c>
      <c r="D12" s="359"/>
    </row>
    <row r="13" spans="1:12" s="286" customFormat="1" ht="23.25">
      <c r="A13" s="1"/>
      <c r="B13" s="2"/>
      <c r="C13" s="283"/>
      <c r="D13" s="19"/>
      <c r="E13" s="284"/>
      <c r="F13" s="1"/>
      <c r="G13" s="285"/>
    </row>
    <row r="14" spans="1:12" s="274" customFormat="1" ht="23.25">
      <c r="A14" s="1" t="s">
        <v>394</v>
      </c>
      <c r="B14" s="2">
        <v>43069</v>
      </c>
      <c r="C14" s="283">
        <v>670.5</v>
      </c>
      <c r="D14" s="19"/>
      <c r="E14" s="284" t="s">
        <v>640</v>
      </c>
      <c r="F14" s="1"/>
      <c r="G14" s="285"/>
      <c r="H14" s="286"/>
    </row>
    <row r="15" spans="1:12" s="272" customFormat="1" ht="23.25">
      <c r="A15" s="295" t="s">
        <v>396</v>
      </c>
      <c r="B15" s="317">
        <v>43069</v>
      </c>
      <c r="C15" s="297">
        <v>745</v>
      </c>
      <c r="D15" s="334" t="s">
        <v>539</v>
      </c>
      <c r="E15" s="298"/>
      <c r="F15" s="295"/>
      <c r="G15" s="318"/>
      <c r="H15" s="298"/>
    </row>
    <row r="16" spans="1:12" s="274" customFormat="1" ht="23.25">
      <c r="A16" s="1" t="s">
        <v>397</v>
      </c>
      <c r="B16" s="2">
        <v>43059</v>
      </c>
      <c r="C16" s="283">
        <v>390</v>
      </c>
      <c r="D16" s="19"/>
      <c r="E16" s="284">
        <v>2476</v>
      </c>
      <c r="F16" s="1"/>
      <c r="G16" s="285"/>
      <c r="H16" s="291"/>
    </row>
    <row r="17" spans="1:8" s="274" customFormat="1" ht="23.25">
      <c r="A17" s="1" t="s">
        <v>394</v>
      </c>
      <c r="B17" s="2">
        <v>43069</v>
      </c>
      <c r="C17" s="283">
        <v>745</v>
      </c>
      <c r="D17" s="19"/>
      <c r="E17" s="284"/>
      <c r="F17" s="1"/>
      <c r="G17" s="291"/>
      <c r="H17" s="292"/>
    </row>
    <row r="18" spans="1:8" s="275" customFormat="1" ht="23.25">
      <c r="A18" s="1" t="s">
        <v>497</v>
      </c>
      <c r="B18" s="2">
        <v>43069</v>
      </c>
      <c r="C18" s="283">
        <v>670.5</v>
      </c>
      <c r="D18" s="19"/>
      <c r="E18" s="284"/>
      <c r="F18" s="1"/>
      <c r="G18" s="291"/>
      <c r="H18" s="292"/>
    </row>
    <row r="19" spans="1:8" s="275" customFormat="1" ht="23.25">
      <c r="A19" s="1"/>
      <c r="B19" s="2"/>
      <c r="C19" s="283"/>
      <c r="D19" s="19"/>
      <c r="E19" s="284"/>
      <c r="F19" s="1"/>
      <c r="G19" s="292"/>
      <c r="H19" s="285"/>
    </row>
    <row r="20" spans="1:8" s="333" customFormat="1" ht="23.25">
      <c r="A20" s="330" t="s">
        <v>532</v>
      </c>
      <c r="B20" s="331">
        <v>43070</v>
      </c>
      <c r="C20" s="325">
        <v>390</v>
      </c>
      <c r="D20" s="354">
        <v>780</v>
      </c>
      <c r="E20" s="332"/>
      <c r="F20" s="330"/>
      <c r="G20" s="332"/>
      <c r="H20" s="332"/>
    </row>
    <row r="21" spans="1:8" s="333" customFormat="1" ht="23.25">
      <c r="A21" s="330" t="s">
        <v>641</v>
      </c>
      <c r="B21" s="331">
        <v>43070</v>
      </c>
      <c r="C21" s="325">
        <v>390</v>
      </c>
      <c r="D21" s="354"/>
      <c r="E21" s="332"/>
      <c r="F21" s="330"/>
      <c r="G21" s="332"/>
      <c r="H21" s="332"/>
    </row>
    <row r="22" spans="1:8" s="324" customFormat="1" ht="23.25">
      <c r="A22" s="320" t="s">
        <v>396</v>
      </c>
      <c r="B22" s="321">
        <v>43070</v>
      </c>
      <c r="C22" s="322">
        <v>745</v>
      </c>
      <c r="D22" s="360"/>
      <c r="E22" s="323"/>
      <c r="F22" s="320"/>
      <c r="G22" s="323"/>
      <c r="H22" s="323"/>
    </row>
    <row r="23" spans="1:8" s="324" customFormat="1" ht="23.25">
      <c r="A23" s="320" t="s">
        <v>642</v>
      </c>
      <c r="B23" s="321">
        <v>43071</v>
      </c>
      <c r="C23" s="322">
        <v>390</v>
      </c>
      <c r="D23" s="360">
        <v>1665</v>
      </c>
      <c r="E23" s="323"/>
      <c r="F23" s="320"/>
      <c r="G23" s="323"/>
      <c r="H23" s="323"/>
    </row>
    <row r="24" spans="1:8" s="324" customFormat="1" ht="23.25">
      <c r="A24" s="320" t="s">
        <v>643</v>
      </c>
      <c r="B24" s="321">
        <v>43071</v>
      </c>
      <c r="C24" s="322">
        <v>390</v>
      </c>
      <c r="D24" s="360"/>
      <c r="E24" s="323"/>
      <c r="F24" s="320"/>
      <c r="G24" s="323"/>
      <c r="H24" s="323"/>
    </row>
    <row r="25" spans="1:8" s="275" customFormat="1" ht="23.25">
      <c r="A25" s="1" t="s">
        <v>602</v>
      </c>
      <c r="B25" s="2">
        <v>43071</v>
      </c>
      <c r="C25" s="283">
        <v>140</v>
      </c>
      <c r="D25" s="19"/>
      <c r="E25" s="284"/>
      <c r="F25" s="1"/>
      <c r="G25" s="291"/>
      <c r="H25" s="292"/>
    </row>
    <row r="26" spans="1:8" s="333" customFormat="1" ht="23.25">
      <c r="A26" s="330" t="s">
        <v>488</v>
      </c>
      <c r="B26" s="331">
        <v>43073</v>
      </c>
      <c r="C26" s="325">
        <v>390</v>
      </c>
      <c r="D26" s="354"/>
      <c r="E26" s="366"/>
      <c r="F26" s="330"/>
      <c r="G26" s="332"/>
      <c r="H26" s="332"/>
    </row>
    <row r="27" spans="1:8" s="333" customFormat="1" ht="23.25">
      <c r="A27" s="330" t="s">
        <v>488</v>
      </c>
      <c r="B27" s="331">
        <v>43073</v>
      </c>
      <c r="C27" s="325">
        <v>351</v>
      </c>
      <c r="D27" s="354"/>
      <c r="E27" s="366"/>
      <c r="F27" s="330"/>
      <c r="G27" s="332"/>
      <c r="H27" s="332"/>
    </row>
    <row r="28" spans="1:8" s="333" customFormat="1" ht="23.25">
      <c r="A28" s="330" t="s">
        <v>644</v>
      </c>
      <c r="B28" s="331">
        <v>43073</v>
      </c>
      <c r="C28" s="325">
        <v>390</v>
      </c>
      <c r="D28" s="354">
        <v>2216</v>
      </c>
      <c r="F28" s="330"/>
      <c r="G28" s="332"/>
      <c r="H28" s="332"/>
    </row>
    <row r="29" spans="1:8" s="333" customFormat="1" ht="23.25">
      <c r="A29" s="330" t="s">
        <v>645</v>
      </c>
      <c r="B29" s="331">
        <v>43073</v>
      </c>
      <c r="C29" s="325">
        <v>390</v>
      </c>
      <c r="D29" s="354"/>
      <c r="E29" s="332"/>
      <c r="F29" s="330"/>
      <c r="G29" s="332"/>
      <c r="H29" s="332"/>
    </row>
    <row r="30" spans="1:8" s="333" customFormat="1" ht="23.25">
      <c r="A30" s="330" t="s">
        <v>646</v>
      </c>
      <c r="B30" s="331">
        <v>43073</v>
      </c>
      <c r="C30" s="325">
        <v>695</v>
      </c>
      <c r="D30" s="354"/>
      <c r="E30" s="332"/>
      <c r="F30" s="330"/>
      <c r="G30" s="332"/>
      <c r="H30" s="332"/>
    </row>
    <row r="31" spans="1:8" s="324" customFormat="1" ht="23.25">
      <c r="A31" s="320" t="s">
        <v>390</v>
      </c>
      <c r="B31" s="321">
        <v>43076</v>
      </c>
      <c r="C31" s="322">
        <v>140</v>
      </c>
      <c r="D31" s="360">
        <v>140</v>
      </c>
      <c r="E31" s="323"/>
      <c r="F31" s="320"/>
      <c r="G31" s="323"/>
      <c r="H31" s="323"/>
    </row>
    <row r="32" spans="1:8" s="333" customFormat="1" ht="23.25">
      <c r="A32" s="330" t="s">
        <v>647</v>
      </c>
      <c r="B32" s="331">
        <v>43078</v>
      </c>
      <c r="C32" s="325">
        <v>390</v>
      </c>
      <c r="D32" s="354">
        <v>780</v>
      </c>
      <c r="E32" s="332"/>
      <c r="F32" s="330"/>
      <c r="G32" s="332"/>
      <c r="H32" s="332"/>
    </row>
    <row r="33" spans="1:8" s="333" customFormat="1" ht="23.25">
      <c r="A33" s="330" t="s">
        <v>648</v>
      </c>
      <c r="B33" s="331">
        <v>43078</v>
      </c>
      <c r="C33" s="325">
        <v>390</v>
      </c>
      <c r="D33" s="354"/>
      <c r="E33" s="332"/>
      <c r="F33" s="330"/>
      <c r="G33" s="332"/>
      <c r="H33" s="332"/>
    </row>
    <row r="34" spans="1:8" s="324" customFormat="1" ht="23.25">
      <c r="A34" s="320" t="s">
        <v>649</v>
      </c>
      <c r="B34" s="321">
        <v>43079</v>
      </c>
      <c r="C34" s="322">
        <v>390</v>
      </c>
      <c r="D34" s="360">
        <v>390</v>
      </c>
      <c r="E34" s="323"/>
      <c r="F34" s="320"/>
      <c r="G34" s="323"/>
      <c r="H34" s="323"/>
    </row>
    <row r="35" spans="1:8" s="333" customFormat="1" ht="23.25">
      <c r="A35" s="330" t="s">
        <v>616</v>
      </c>
      <c r="B35" s="331">
        <v>43080</v>
      </c>
      <c r="C35" s="325">
        <v>140</v>
      </c>
      <c r="D35" s="354"/>
      <c r="E35" s="332"/>
      <c r="F35" s="330"/>
      <c r="G35" s="332"/>
      <c r="H35" s="332"/>
    </row>
    <row r="36" spans="1:8" s="333" customFormat="1" ht="23.25">
      <c r="A36" s="330" t="s">
        <v>616</v>
      </c>
      <c r="B36" s="331">
        <v>43080</v>
      </c>
      <c r="C36" s="325">
        <v>126</v>
      </c>
      <c r="D36" s="354">
        <v>2411.5</v>
      </c>
      <c r="E36" s="332"/>
      <c r="F36" s="330"/>
      <c r="G36" s="332"/>
      <c r="H36" s="332"/>
    </row>
    <row r="37" spans="1:8" s="333" customFormat="1" ht="23.25">
      <c r="A37" s="330" t="s">
        <v>610</v>
      </c>
      <c r="B37" s="331">
        <v>43080</v>
      </c>
      <c r="C37" s="325">
        <v>150</v>
      </c>
      <c r="D37" s="354"/>
      <c r="E37" s="332"/>
      <c r="F37" s="330"/>
      <c r="G37" s="332"/>
      <c r="H37" s="332"/>
    </row>
    <row r="38" spans="1:8" s="333" customFormat="1" ht="23.25">
      <c r="A38" s="330" t="s">
        <v>650</v>
      </c>
      <c r="B38" s="331">
        <v>43080</v>
      </c>
      <c r="C38" s="325">
        <v>695</v>
      </c>
      <c r="D38" s="354"/>
      <c r="E38" s="332"/>
      <c r="F38" s="330"/>
      <c r="G38" s="332"/>
      <c r="H38" s="332"/>
    </row>
    <row r="39" spans="1:8" s="329" customFormat="1" ht="23.25">
      <c r="A39" s="18" t="s">
        <v>650</v>
      </c>
      <c r="B39" s="326">
        <v>43080</v>
      </c>
      <c r="C39" s="327">
        <v>620.5</v>
      </c>
      <c r="D39" s="361" t="s">
        <v>539</v>
      </c>
      <c r="E39" s="328"/>
      <c r="F39" s="18"/>
      <c r="G39" s="328"/>
      <c r="H39" s="328"/>
    </row>
    <row r="40" spans="1:8" s="333" customFormat="1" ht="23.25">
      <c r="A40" s="330" t="s">
        <v>650</v>
      </c>
      <c r="B40" s="331">
        <v>43080</v>
      </c>
      <c r="C40" s="325">
        <v>620.5</v>
      </c>
      <c r="D40" s="354"/>
      <c r="E40" s="332"/>
      <c r="F40" s="330"/>
      <c r="G40" s="332"/>
      <c r="H40" s="332"/>
    </row>
    <row r="41" spans="1:8" s="333" customFormat="1" ht="23.25">
      <c r="A41" s="330" t="s">
        <v>651</v>
      </c>
      <c r="B41" s="331">
        <v>43080</v>
      </c>
      <c r="C41" s="325">
        <v>340</v>
      </c>
      <c r="D41" s="354"/>
      <c r="E41" s="332"/>
      <c r="F41" s="330"/>
      <c r="G41" s="332"/>
      <c r="H41" s="332"/>
    </row>
    <row r="42" spans="1:8" s="333" customFormat="1" ht="23.25">
      <c r="A42" s="330" t="s">
        <v>652</v>
      </c>
      <c r="B42" s="331">
        <v>43080</v>
      </c>
      <c r="C42" s="325">
        <v>340</v>
      </c>
      <c r="D42" s="354"/>
      <c r="E42" s="332"/>
      <c r="F42" s="330"/>
      <c r="G42" s="332"/>
      <c r="H42" s="332"/>
    </row>
    <row r="43" spans="1:8" s="324" customFormat="1" ht="23.25">
      <c r="A43" s="320" t="s">
        <v>653</v>
      </c>
      <c r="B43" s="321">
        <v>43080</v>
      </c>
      <c r="C43" s="322">
        <v>150</v>
      </c>
      <c r="D43" s="360">
        <v>490</v>
      </c>
      <c r="E43" s="323"/>
      <c r="F43" s="320"/>
      <c r="G43" s="323"/>
      <c r="H43" s="323"/>
    </row>
    <row r="44" spans="1:8" s="324" customFormat="1" ht="23.25">
      <c r="A44" s="320" t="s">
        <v>654</v>
      </c>
      <c r="B44" s="321">
        <v>43080</v>
      </c>
      <c r="C44" s="322">
        <v>340</v>
      </c>
      <c r="D44" s="360"/>
      <c r="E44" s="323"/>
      <c r="F44" s="320"/>
      <c r="G44" s="323"/>
      <c r="H44" s="323"/>
    </row>
    <row r="45" spans="1:8" s="275" customFormat="1" ht="23.25">
      <c r="A45" s="1" t="s">
        <v>415</v>
      </c>
      <c r="B45" s="2">
        <v>43082</v>
      </c>
      <c r="C45" s="325">
        <v>745</v>
      </c>
      <c r="D45" s="19">
        <v>745</v>
      </c>
      <c r="E45" s="284"/>
      <c r="F45" s="1"/>
      <c r="G45" s="291"/>
      <c r="H45" s="293"/>
    </row>
    <row r="46" spans="1:8" s="324" customFormat="1" ht="23.25">
      <c r="A46" s="320" t="s">
        <v>655</v>
      </c>
      <c r="B46" s="321">
        <v>43082</v>
      </c>
      <c r="C46" s="322">
        <v>355</v>
      </c>
      <c r="D46" s="360">
        <v>495</v>
      </c>
      <c r="E46" s="323"/>
      <c r="F46" s="320"/>
      <c r="G46" s="323"/>
      <c r="H46" s="323"/>
    </row>
    <row r="47" spans="1:8" s="324" customFormat="1" ht="23.25">
      <c r="A47" s="320" t="s">
        <v>346</v>
      </c>
      <c r="B47" s="321">
        <v>43083</v>
      </c>
      <c r="C47" s="322">
        <v>140</v>
      </c>
      <c r="D47" s="360"/>
      <c r="E47" s="323"/>
      <c r="F47" s="320"/>
      <c r="G47" s="323"/>
      <c r="H47" s="323"/>
    </row>
    <row r="48" spans="1:8" s="277" customFormat="1" ht="23.25">
      <c r="A48" s="1" t="s">
        <v>392</v>
      </c>
      <c r="B48" s="2">
        <v>43084</v>
      </c>
      <c r="C48" s="319">
        <v>140</v>
      </c>
      <c r="D48" s="19"/>
      <c r="E48" s="284"/>
      <c r="F48" s="1"/>
      <c r="G48" s="293"/>
      <c r="H48" s="291"/>
    </row>
    <row r="49" spans="1:8" s="277" customFormat="1" ht="23.25">
      <c r="A49" s="1" t="s">
        <v>392</v>
      </c>
      <c r="B49" s="2">
        <v>43084</v>
      </c>
      <c r="C49" s="319">
        <v>126</v>
      </c>
      <c r="D49" s="19">
        <v>782</v>
      </c>
      <c r="E49" s="284"/>
      <c r="F49" s="1"/>
      <c r="G49" s="293"/>
      <c r="H49" s="291"/>
    </row>
    <row r="50" spans="1:8" s="277" customFormat="1" ht="23.25">
      <c r="A50" s="1" t="s">
        <v>417</v>
      </c>
      <c r="B50" s="2">
        <v>43084</v>
      </c>
      <c r="C50" s="319">
        <v>390</v>
      </c>
      <c r="D50" s="19"/>
      <c r="E50" s="284"/>
      <c r="F50" s="1"/>
      <c r="G50" s="291"/>
      <c r="H50" s="291"/>
    </row>
    <row r="51" spans="1:8" s="275" customFormat="1" ht="23.25">
      <c r="A51" s="1" t="s">
        <v>392</v>
      </c>
      <c r="B51" s="2">
        <v>43084</v>
      </c>
      <c r="C51" s="319">
        <v>126</v>
      </c>
      <c r="D51" s="19"/>
      <c r="E51" s="284"/>
      <c r="F51" s="1"/>
      <c r="G51" s="291"/>
      <c r="H51" s="291"/>
    </row>
    <row r="52" spans="1:8" s="275" customFormat="1" ht="23.25">
      <c r="A52" s="1" t="s">
        <v>656</v>
      </c>
      <c r="B52" s="2">
        <v>43084</v>
      </c>
      <c r="C52" s="322">
        <v>390</v>
      </c>
      <c r="D52" s="19"/>
      <c r="E52" s="284"/>
      <c r="F52" s="1"/>
      <c r="G52" s="291"/>
      <c r="H52" s="291"/>
    </row>
    <row r="53" spans="1:8" s="282" customFormat="1" ht="23.25">
      <c r="A53" s="1" t="s">
        <v>496</v>
      </c>
      <c r="B53" s="2">
        <v>43085</v>
      </c>
      <c r="C53" s="322">
        <v>390</v>
      </c>
      <c r="D53" s="19">
        <v>1510</v>
      </c>
      <c r="E53" s="284"/>
      <c r="F53" s="1"/>
      <c r="G53" s="284"/>
      <c r="H53" s="284"/>
    </row>
    <row r="54" spans="1:8" s="275" customFormat="1" ht="23.25">
      <c r="A54" s="1" t="s">
        <v>657</v>
      </c>
      <c r="B54" s="2">
        <v>43085</v>
      </c>
      <c r="C54" s="322">
        <v>390</v>
      </c>
      <c r="D54" s="19"/>
      <c r="E54" s="284"/>
      <c r="F54" s="1"/>
      <c r="G54" s="291"/>
      <c r="H54" s="292"/>
    </row>
    <row r="55" spans="1:8" s="275" customFormat="1" ht="23.25">
      <c r="A55" s="1" t="s">
        <v>658</v>
      </c>
      <c r="B55" s="2">
        <v>43085</v>
      </c>
      <c r="C55" s="322">
        <v>340</v>
      </c>
      <c r="D55" s="19"/>
      <c r="E55" s="284"/>
      <c r="F55" s="1"/>
      <c r="G55" s="291"/>
      <c r="H55" s="299"/>
    </row>
    <row r="56" spans="1:8" s="275" customFormat="1" ht="23.25">
      <c r="A56" s="1" t="s">
        <v>659</v>
      </c>
      <c r="B56" s="2">
        <v>43087</v>
      </c>
      <c r="C56" s="325">
        <v>340</v>
      </c>
      <c r="D56" s="354"/>
      <c r="E56" s="284"/>
      <c r="F56" s="1"/>
      <c r="G56" s="292"/>
      <c r="H56" s="299"/>
    </row>
    <row r="57" spans="1:8" s="276" customFormat="1" ht="23.25">
      <c r="A57" s="1" t="s">
        <v>660</v>
      </c>
      <c r="B57" s="2">
        <v>43087</v>
      </c>
      <c r="C57" s="325">
        <v>390</v>
      </c>
      <c r="D57" s="354"/>
      <c r="E57" s="284"/>
      <c r="F57" s="1"/>
      <c r="G57" s="299"/>
      <c r="H57" s="291"/>
    </row>
    <row r="58" spans="1:8" s="279" customFormat="1" ht="23.25">
      <c r="A58" s="1" t="s">
        <v>660</v>
      </c>
      <c r="B58" s="2">
        <v>43087</v>
      </c>
      <c r="C58" s="325">
        <v>351</v>
      </c>
      <c r="D58" s="354">
        <v>1207</v>
      </c>
      <c r="E58" s="284"/>
      <c r="F58" s="1"/>
      <c r="G58" s="299"/>
      <c r="H58" s="291"/>
    </row>
    <row r="59" spans="1:8" s="279" customFormat="1" ht="28.5">
      <c r="A59" s="1" t="s">
        <v>651</v>
      </c>
      <c r="B59" s="2">
        <v>43087</v>
      </c>
      <c r="C59" s="325">
        <v>126</v>
      </c>
      <c r="D59" s="354"/>
      <c r="E59" s="336" t="s">
        <v>662</v>
      </c>
      <c r="F59" s="256">
        <v>6504923266</v>
      </c>
      <c r="G59" s="337" t="s">
        <v>661</v>
      </c>
      <c r="H59" s="292"/>
    </row>
    <row r="60" spans="1:8" s="324" customFormat="1" ht="23.25">
      <c r="A60" s="320" t="s">
        <v>582</v>
      </c>
      <c r="B60" s="321">
        <v>43088</v>
      </c>
      <c r="C60" s="322">
        <v>140</v>
      </c>
      <c r="D60" s="360">
        <v>140</v>
      </c>
      <c r="E60" s="338"/>
      <c r="F60" s="320"/>
      <c r="G60" s="323"/>
      <c r="H60" s="323"/>
    </row>
    <row r="61" spans="1:8" s="333" customFormat="1" ht="23.25">
      <c r="A61" s="330" t="s">
        <v>663</v>
      </c>
      <c r="B61" s="331">
        <v>43089</v>
      </c>
      <c r="C61" s="325">
        <v>390</v>
      </c>
      <c r="D61" s="354"/>
      <c r="F61" s="330"/>
      <c r="G61" s="332"/>
      <c r="H61" s="332"/>
    </row>
    <row r="62" spans="1:8" s="333" customFormat="1" ht="23.25">
      <c r="A62" s="330" t="s">
        <v>579</v>
      </c>
      <c r="B62" s="331">
        <v>43089</v>
      </c>
      <c r="C62" s="325">
        <v>140</v>
      </c>
      <c r="D62" s="354">
        <v>530</v>
      </c>
      <c r="E62" s="332"/>
      <c r="F62" s="330"/>
      <c r="G62" s="332"/>
      <c r="H62" s="332"/>
    </row>
    <row r="63" spans="1:8" s="281" customFormat="1" ht="23.25">
      <c r="A63" s="320" t="s">
        <v>413</v>
      </c>
      <c r="B63" s="321">
        <v>43090</v>
      </c>
      <c r="C63" s="322">
        <v>390</v>
      </c>
      <c r="D63" s="362"/>
      <c r="E63" s="290"/>
      <c r="F63" s="287"/>
      <c r="G63" s="323"/>
      <c r="H63" s="290"/>
    </row>
    <row r="64" spans="1:8" s="281" customFormat="1" ht="23.25">
      <c r="A64" s="320" t="s">
        <v>413</v>
      </c>
      <c r="B64" s="321">
        <v>43090</v>
      </c>
      <c r="C64" s="322">
        <v>351</v>
      </c>
      <c r="D64" s="360">
        <v>881</v>
      </c>
      <c r="E64" s="290"/>
      <c r="F64" s="287"/>
      <c r="G64" s="323"/>
      <c r="H64" s="290"/>
    </row>
    <row r="65" spans="1:8" s="324" customFormat="1" ht="23.25">
      <c r="A65" s="320" t="s">
        <v>499</v>
      </c>
      <c r="B65" s="321">
        <v>43090</v>
      </c>
      <c r="C65" s="322">
        <v>140</v>
      </c>
      <c r="D65" s="360"/>
      <c r="E65" s="323"/>
      <c r="F65" s="320"/>
      <c r="G65" s="323"/>
      <c r="H65" s="323"/>
    </row>
    <row r="66" spans="1:8" s="333" customFormat="1" ht="24" customHeight="1">
      <c r="A66" s="330" t="s">
        <v>664</v>
      </c>
      <c r="B66" s="331">
        <v>43091</v>
      </c>
      <c r="C66" s="325">
        <v>745</v>
      </c>
      <c r="D66" s="354">
        <v>745</v>
      </c>
      <c r="E66" s="332"/>
      <c r="F66" s="330"/>
      <c r="G66" s="332"/>
      <c r="H66" s="332"/>
    </row>
    <row r="67" spans="1:8" s="324" customFormat="1" ht="23.25">
      <c r="A67" s="320" t="s">
        <v>627</v>
      </c>
      <c r="B67" s="321">
        <v>43092</v>
      </c>
      <c r="C67" s="322">
        <v>140</v>
      </c>
      <c r="D67" s="360">
        <v>140</v>
      </c>
      <c r="E67" s="323"/>
      <c r="F67" s="320"/>
      <c r="G67" s="323"/>
      <c r="H67" s="323"/>
    </row>
    <row r="68" spans="1:8" s="333" customFormat="1" ht="23.25">
      <c r="A68" s="330" t="s">
        <v>665</v>
      </c>
      <c r="B68" s="331">
        <v>43092</v>
      </c>
      <c r="C68" s="325">
        <v>390</v>
      </c>
      <c r="D68" s="354"/>
      <c r="E68" s="332"/>
      <c r="F68" s="330"/>
      <c r="G68" s="332"/>
      <c r="H68" s="330"/>
    </row>
    <row r="69" spans="1:8" s="333" customFormat="1" ht="23.25">
      <c r="A69" s="330" t="s">
        <v>665</v>
      </c>
      <c r="B69" s="331">
        <v>43092</v>
      </c>
      <c r="C69" s="325">
        <v>351</v>
      </c>
      <c r="D69" s="354">
        <v>1286</v>
      </c>
      <c r="E69" s="332"/>
      <c r="F69" s="330"/>
      <c r="G69" s="332"/>
      <c r="H69" s="332"/>
    </row>
    <row r="70" spans="1:8" s="333" customFormat="1" ht="23.25">
      <c r="A70" s="330" t="s">
        <v>666</v>
      </c>
      <c r="B70" s="331">
        <v>43092</v>
      </c>
      <c r="C70" s="325">
        <v>405</v>
      </c>
      <c r="D70" s="354"/>
      <c r="E70" s="332"/>
      <c r="F70" s="330"/>
      <c r="G70" s="332"/>
      <c r="H70" s="330"/>
    </row>
    <row r="71" spans="1:8" s="333" customFormat="1" ht="23.25">
      <c r="A71" s="330" t="s">
        <v>502</v>
      </c>
      <c r="B71" s="331">
        <v>43093</v>
      </c>
      <c r="C71" s="325">
        <v>140</v>
      </c>
      <c r="D71" s="330"/>
      <c r="E71" s="332"/>
      <c r="F71" s="330"/>
      <c r="G71" s="332"/>
      <c r="H71" s="330"/>
    </row>
    <row r="72" spans="1:8" s="329" customFormat="1" ht="23.25">
      <c r="A72" s="18" t="s">
        <v>667</v>
      </c>
      <c r="B72" s="326">
        <v>43097</v>
      </c>
      <c r="C72" s="327">
        <v>390</v>
      </c>
      <c r="D72" s="350" t="s">
        <v>539</v>
      </c>
      <c r="E72" s="328"/>
      <c r="F72" s="328"/>
      <c r="G72" s="18"/>
      <c r="H72" s="18"/>
    </row>
    <row r="73" spans="1:8" s="348" customFormat="1" ht="23.25">
      <c r="A73" s="349" t="s">
        <v>503</v>
      </c>
      <c r="B73" s="345">
        <v>43097</v>
      </c>
      <c r="C73" s="346">
        <v>140</v>
      </c>
      <c r="D73" s="829">
        <v>1626</v>
      </c>
      <c r="E73" s="347"/>
      <c r="F73" s="344"/>
      <c r="G73" s="344"/>
      <c r="H73" s="344"/>
    </row>
    <row r="74" spans="1:8" s="348" customFormat="1" ht="23.25">
      <c r="A74" s="349" t="s">
        <v>213</v>
      </c>
      <c r="B74" s="345">
        <v>43097</v>
      </c>
      <c r="C74" s="346">
        <v>390</v>
      </c>
      <c r="D74" s="827"/>
      <c r="E74" s="347"/>
      <c r="F74" s="344"/>
      <c r="G74" s="344"/>
      <c r="H74" s="344"/>
    </row>
    <row r="75" spans="1:8" s="348" customFormat="1" ht="23.25">
      <c r="A75" s="349" t="s">
        <v>391</v>
      </c>
      <c r="B75" s="345">
        <v>43097</v>
      </c>
      <c r="C75" s="346">
        <v>351</v>
      </c>
      <c r="D75" s="827"/>
      <c r="E75" s="347"/>
      <c r="F75" s="344"/>
      <c r="G75" s="344"/>
      <c r="H75" s="344"/>
    </row>
    <row r="76" spans="1:8" s="343" customFormat="1" ht="23.25">
      <c r="A76" s="340" t="s">
        <v>435</v>
      </c>
      <c r="B76" s="341">
        <v>43097</v>
      </c>
      <c r="C76" s="351">
        <v>745</v>
      </c>
      <c r="D76" s="827"/>
      <c r="E76" s="342"/>
      <c r="F76" s="342"/>
      <c r="G76" s="340"/>
      <c r="H76" s="340"/>
    </row>
    <row r="77" spans="1:8" s="333" customFormat="1" ht="23.25">
      <c r="A77" s="330" t="s">
        <v>668</v>
      </c>
      <c r="B77" s="331">
        <v>43098</v>
      </c>
      <c r="C77" s="325">
        <v>390</v>
      </c>
      <c r="D77" s="828">
        <v>780</v>
      </c>
      <c r="E77" s="332"/>
      <c r="F77" s="332"/>
      <c r="G77" s="330"/>
      <c r="H77" s="330"/>
    </row>
    <row r="78" spans="1:8" s="333" customFormat="1" ht="23.25">
      <c r="A78" s="330" t="s">
        <v>667</v>
      </c>
      <c r="B78" s="331">
        <v>43098</v>
      </c>
      <c r="C78" s="325">
        <v>390</v>
      </c>
      <c r="D78" s="827"/>
      <c r="E78" s="332"/>
      <c r="F78" s="332"/>
      <c r="G78" s="330"/>
      <c r="H78" s="330"/>
    </row>
    <row r="79" spans="1:8" s="343" customFormat="1" ht="23.25">
      <c r="A79" s="340" t="s">
        <v>344</v>
      </c>
      <c r="B79" s="341">
        <v>43099</v>
      </c>
      <c r="C79" s="351">
        <v>390</v>
      </c>
      <c r="D79" s="352"/>
      <c r="E79" s="342"/>
      <c r="F79" s="342"/>
      <c r="G79" s="340"/>
      <c r="H79" s="340"/>
    </row>
    <row r="80" spans="1:8" s="343" customFormat="1" ht="23.25">
      <c r="A80" s="340" t="s">
        <v>111</v>
      </c>
      <c r="B80" s="341">
        <v>43099</v>
      </c>
      <c r="C80" s="351">
        <v>390</v>
      </c>
      <c r="D80" s="352"/>
      <c r="E80" s="342"/>
      <c r="F80" s="342"/>
      <c r="G80" s="340"/>
      <c r="H80" s="340"/>
    </row>
    <row r="81" spans="1:8" s="343" customFormat="1" ht="23.25">
      <c r="A81" s="340" t="s">
        <v>436</v>
      </c>
      <c r="B81" s="341">
        <v>43099</v>
      </c>
      <c r="C81" s="351">
        <v>390</v>
      </c>
      <c r="D81" s="352">
        <v>3397</v>
      </c>
      <c r="E81" s="342"/>
      <c r="F81" s="342"/>
      <c r="G81" s="340"/>
      <c r="H81" s="340"/>
    </row>
    <row r="82" spans="1:8" s="329" customFormat="1" ht="23.25">
      <c r="A82" s="18" t="s">
        <v>437</v>
      </c>
      <c r="B82" s="326">
        <v>43099</v>
      </c>
      <c r="C82" s="327">
        <v>745</v>
      </c>
      <c r="D82" s="339" t="s">
        <v>539</v>
      </c>
      <c r="E82" s="328"/>
      <c r="F82" s="328"/>
      <c r="G82" s="18"/>
      <c r="H82" s="18"/>
    </row>
    <row r="83" spans="1:8" s="343" customFormat="1" ht="23.25">
      <c r="A83" s="340" t="s">
        <v>438</v>
      </c>
      <c r="B83" s="341">
        <v>43099</v>
      </c>
      <c r="C83" s="351">
        <v>745</v>
      </c>
      <c r="D83" s="352"/>
      <c r="E83" s="342"/>
      <c r="F83" s="342"/>
      <c r="G83" s="340"/>
      <c r="H83" s="340"/>
    </row>
    <row r="84" spans="1:8" s="343" customFormat="1" ht="23.25">
      <c r="A84" s="340" t="s">
        <v>564</v>
      </c>
      <c r="B84" s="341">
        <v>43099</v>
      </c>
      <c r="C84" s="351">
        <v>390</v>
      </c>
    </row>
    <row r="85" spans="1:8" s="333" customFormat="1" ht="22.5" customHeight="1">
      <c r="A85" s="330" t="s">
        <v>590</v>
      </c>
      <c r="B85" s="331">
        <v>43099</v>
      </c>
      <c r="C85" s="325">
        <v>140</v>
      </c>
      <c r="D85" s="354">
        <v>140</v>
      </c>
    </row>
    <row r="86" spans="1:8" s="343" customFormat="1" ht="24" customHeight="1">
      <c r="A86" s="340" t="s">
        <v>563</v>
      </c>
      <c r="B86" s="341">
        <v>43099</v>
      </c>
      <c r="C86" s="351">
        <v>390</v>
      </c>
    </row>
    <row r="87" spans="1:8" s="343" customFormat="1" ht="23.25">
      <c r="A87" s="340" t="s">
        <v>564</v>
      </c>
      <c r="B87" s="341">
        <v>43099</v>
      </c>
      <c r="C87" s="351">
        <v>351</v>
      </c>
    </row>
    <row r="88" spans="1:8" s="343" customFormat="1" ht="23.25">
      <c r="A88" s="340" t="s">
        <v>564</v>
      </c>
      <c r="B88" s="341">
        <v>43099</v>
      </c>
      <c r="C88" s="351">
        <v>351</v>
      </c>
    </row>
    <row r="89" spans="1:8" s="343" customFormat="1" ht="23.25">
      <c r="A89" s="340"/>
      <c r="B89" s="341"/>
      <c r="C89" s="351"/>
      <c r="D89" s="365">
        <f>SUM(D20:D88)</f>
        <v>23276.5</v>
      </c>
    </row>
    <row r="90" spans="1:8" s="343" customFormat="1" ht="26.25">
      <c r="A90" s="340"/>
      <c r="B90" s="341"/>
      <c r="C90" s="351"/>
      <c r="E90" s="373" t="s">
        <v>671</v>
      </c>
    </row>
    <row r="91" spans="1:8" ht="26.25">
      <c r="A91" s="330"/>
      <c r="B91" s="331"/>
      <c r="C91" s="325"/>
      <c r="E91" s="373" t="s">
        <v>672</v>
      </c>
    </row>
    <row r="92" spans="1:8" ht="23.25">
      <c r="A92" s="330"/>
      <c r="B92" s="331"/>
      <c r="C92" s="325"/>
    </row>
    <row r="93" spans="1:8" s="833" customFormat="1" ht="46.5">
      <c r="A93" s="833" t="s">
        <v>673</v>
      </c>
    </row>
    <row r="94" spans="1:8">
      <c r="B94" s="247"/>
      <c r="C94" s="255"/>
      <c r="E94" s="258"/>
    </row>
    <row r="95" spans="1:8" ht="23.25">
      <c r="A95" s="330" t="s">
        <v>669</v>
      </c>
      <c r="B95" s="331">
        <v>43100</v>
      </c>
      <c r="C95" s="325">
        <v>390</v>
      </c>
      <c r="D95" s="830">
        <v>780</v>
      </c>
      <c r="E95" s="832" t="s">
        <v>670</v>
      </c>
    </row>
    <row r="96" spans="1:8" ht="23.25">
      <c r="A96" s="330" t="s">
        <v>578</v>
      </c>
      <c r="B96" s="331">
        <v>43100</v>
      </c>
      <c r="C96" s="325">
        <v>390</v>
      </c>
      <c r="D96" s="831"/>
      <c r="E96" s="832"/>
    </row>
    <row r="97" spans="1:7" s="358" customFormat="1" ht="23.25">
      <c r="A97" s="355" t="s">
        <v>562</v>
      </c>
      <c r="B97" s="356">
        <v>43102</v>
      </c>
      <c r="C97" s="357">
        <v>390</v>
      </c>
      <c r="D97" s="364">
        <v>390</v>
      </c>
      <c r="E97" s="832"/>
    </row>
    <row r="98" spans="1:7" ht="23.25">
      <c r="A98" s="330" t="s">
        <v>602</v>
      </c>
      <c r="B98" s="331">
        <v>43102</v>
      </c>
      <c r="C98" s="325">
        <v>140</v>
      </c>
      <c r="E98" s="832"/>
    </row>
    <row r="101" spans="1:7">
      <c r="A101" s="280"/>
      <c r="D101" s="258"/>
      <c r="F101" s="258"/>
      <c r="G101" s="258"/>
    </row>
    <row r="102" spans="1:7">
      <c r="A102" s="280"/>
      <c r="D102" s="258"/>
      <c r="F102" s="258"/>
      <c r="G102" s="258"/>
    </row>
    <row r="103" spans="1:7">
      <c r="A103" s="280"/>
      <c r="D103" s="258"/>
      <c r="F103" s="258"/>
      <c r="G103" s="258"/>
    </row>
    <row r="104" spans="1:7">
      <c r="A104" s="280"/>
      <c r="D104" s="258"/>
      <c r="F104" s="258"/>
      <c r="G104" s="258"/>
    </row>
    <row r="105" spans="1:7">
      <c r="A105" s="280"/>
      <c r="D105" s="258"/>
      <c r="F105" s="258"/>
      <c r="G105" s="258"/>
    </row>
    <row r="106" spans="1:7">
      <c r="A106" s="280"/>
      <c r="D106" s="258"/>
      <c r="F106" s="258"/>
      <c r="G106" s="258"/>
    </row>
    <row r="107" spans="1:7">
      <c r="A107" s="280"/>
      <c r="D107" s="258"/>
      <c r="F107" s="258"/>
      <c r="G107" s="258"/>
    </row>
    <row r="108" spans="1:7">
      <c r="A108" s="280"/>
      <c r="D108" s="258"/>
      <c r="F108" s="258"/>
      <c r="G108" s="258"/>
    </row>
    <row r="109" spans="1:7">
      <c r="A109" s="280"/>
      <c r="D109" s="258"/>
      <c r="F109" s="258"/>
      <c r="G109" s="258"/>
    </row>
    <row r="110" spans="1:7">
      <c r="A110" s="280"/>
      <c r="D110" s="258"/>
      <c r="F110" s="258"/>
      <c r="G110" s="258"/>
    </row>
    <row r="111" spans="1:7">
      <c r="A111" s="280"/>
      <c r="D111" s="258"/>
      <c r="F111" s="258"/>
      <c r="G111" s="258"/>
    </row>
    <row r="112" spans="1:7">
      <c r="A112" s="280"/>
      <c r="D112" s="258"/>
      <c r="F112" s="258"/>
      <c r="G112" s="258"/>
    </row>
    <row r="113" spans="1:7">
      <c r="A113" s="280"/>
      <c r="D113" s="258"/>
      <c r="F113" s="258"/>
      <c r="G113" s="258"/>
    </row>
    <row r="114" spans="1:7">
      <c r="A114" s="280"/>
      <c r="D114" s="258"/>
      <c r="F114" s="258"/>
      <c r="G114" s="258"/>
    </row>
    <row r="115" spans="1:7">
      <c r="A115" s="280"/>
      <c r="D115" s="258"/>
      <c r="F115" s="258"/>
      <c r="G115" s="258"/>
    </row>
    <row r="116" spans="1:7">
      <c r="A116" s="280"/>
      <c r="D116" s="258"/>
      <c r="F116" s="258"/>
      <c r="G116" s="258"/>
    </row>
    <row r="117" spans="1:7">
      <c r="A117" s="280"/>
      <c r="D117" s="258"/>
      <c r="F117" s="258"/>
      <c r="G117" s="258"/>
    </row>
    <row r="118" spans="1:7">
      <c r="A118" s="280"/>
      <c r="D118" s="258"/>
      <c r="F118" s="258"/>
      <c r="G118" s="258"/>
    </row>
    <row r="119" spans="1:7">
      <c r="A119" s="280"/>
      <c r="D119" s="258"/>
      <c r="F119" s="258"/>
      <c r="G119" s="258"/>
    </row>
    <row r="120" spans="1:7">
      <c r="A120" s="280"/>
      <c r="D120" s="258"/>
      <c r="F120" s="258"/>
      <c r="G120" s="258"/>
    </row>
    <row r="121" spans="1:7">
      <c r="A121" s="280"/>
      <c r="D121" s="258"/>
      <c r="F121" s="258"/>
      <c r="G121" s="258"/>
    </row>
    <row r="122" spans="1:7">
      <c r="A122" s="280"/>
      <c r="D122" s="258"/>
      <c r="F122" s="258"/>
      <c r="G122" s="258"/>
    </row>
    <row r="123" spans="1:7">
      <c r="A123" s="280"/>
      <c r="D123" s="258"/>
      <c r="F123" s="258"/>
      <c r="G123" s="258"/>
    </row>
    <row r="124" spans="1:7">
      <c r="A124" s="280"/>
      <c r="D124" s="258"/>
      <c r="F124" s="258"/>
      <c r="G124" s="258"/>
    </row>
    <row r="125" spans="1:7">
      <c r="A125" s="280"/>
      <c r="D125" s="258"/>
      <c r="F125" s="258"/>
      <c r="G125" s="258"/>
    </row>
  </sheetData>
  <customSheetViews>
    <customSheetView guid="{DD41D0B5-6320-4E50-909F-3C946F1CC831}" scale="120" fitToPage="1">
      <selection activeCell="A3" sqref="A3:XFD7"/>
      <pageMargins left="0.7" right="0.7" top="0.75" bottom="0.75" header="0.3" footer="0.3"/>
      <pageSetup paperSize="3" scale="29" orientation="landscape" r:id="rId1"/>
    </customSheetView>
  </customSheetViews>
  <mergeCells count="5">
    <mergeCell ref="D77:D78"/>
    <mergeCell ref="D73:D76"/>
    <mergeCell ref="D95:D96"/>
    <mergeCell ref="E95:E98"/>
    <mergeCell ref="A93:XFD93"/>
  </mergeCells>
  <hyperlinks>
    <hyperlink ref="G59" r:id="rId2"/>
  </hyperlinks>
  <pageMargins left="0.7" right="0.7" top="0.75" bottom="0.75" header="0.3" footer="0.3"/>
  <pageSetup paperSize="3" scale="29" orientation="landscape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topLeftCell="A31" zoomScale="124" zoomScaleNormal="124" workbookViewId="0">
      <selection sqref="A1:XFD33"/>
    </sheetView>
  </sheetViews>
  <sheetFormatPr defaultRowHeight="15.75"/>
  <cols>
    <col min="1" max="1" width="21" customWidth="1"/>
    <col min="2" max="2" width="30.75" customWidth="1"/>
    <col min="3" max="3" width="20.25" customWidth="1"/>
    <col min="4" max="4" width="18.875" bestFit="1" customWidth="1"/>
    <col min="5" max="5" width="21.75" customWidth="1"/>
    <col min="6" max="6" width="20.875" customWidth="1"/>
    <col min="7" max="7" width="19.25" customWidth="1"/>
    <col min="8" max="8" width="16.125" customWidth="1"/>
    <col min="9" max="9" width="15.375" customWidth="1"/>
    <col min="10" max="10" width="20.25" customWidth="1"/>
    <col min="11" max="11" width="21.75" customWidth="1"/>
  </cols>
  <sheetData>
    <row r="1" spans="1:13" s="378" customFormat="1" ht="54.75">
      <c r="A1" s="376" t="s">
        <v>675</v>
      </c>
      <c r="B1" s="377"/>
      <c r="D1" s="379"/>
      <c r="E1" s="379"/>
      <c r="F1" s="379"/>
      <c r="K1" s="380" t="s">
        <v>468</v>
      </c>
      <c r="L1" s="379"/>
    </row>
    <row r="2" spans="1:13" ht="23.25">
      <c r="A2" s="127" t="s">
        <v>3</v>
      </c>
      <c r="B2" s="254" t="s">
        <v>4</v>
      </c>
      <c r="C2" s="102" t="s">
        <v>44</v>
      </c>
      <c r="D2" s="102" t="s">
        <v>674</v>
      </c>
      <c r="E2" s="102" t="s">
        <v>581</v>
      </c>
      <c r="F2" s="102" t="s">
        <v>527</v>
      </c>
      <c r="G2" s="381" t="s">
        <v>506</v>
      </c>
      <c r="H2" s="51" t="s">
        <v>5</v>
      </c>
      <c r="I2" s="51" t="s">
        <v>6</v>
      </c>
      <c r="J2" s="51" t="s">
        <v>7</v>
      </c>
      <c r="K2" s="98">
        <v>6253.23</v>
      </c>
    </row>
    <row r="3" spans="1:13" ht="23.25">
      <c r="A3" s="148">
        <v>43106</v>
      </c>
      <c r="B3" s="353" t="s">
        <v>684</v>
      </c>
      <c r="C3" s="4"/>
      <c r="D3" s="4">
        <v>200</v>
      </c>
      <c r="E3" s="4"/>
      <c r="F3" s="335"/>
      <c r="G3" s="1"/>
      <c r="H3" s="4">
        <v>200</v>
      </c>
      <c r="I3" s="4">
        <v>7.15</v>
      </c>
      <c r="J3" s="4">
        <f>H3-I3</f>
        <v>192.85</v>
      </c>
      <c r="K3" s="98">
        <f t="shared" ref="K3:K8" si="0">K2+J3</f>
        <v>6446.08</v>
      </c>
    </row>
    <row r="4" spans="1:13" ht="23.25">
      <c r="A4" s="148">
        <v>43106</v>
      </c>
      <c r="B4" s="353" t="s">
        <v>520</v>
      </c>
      <c r="C4" s="4"/>
      <c r="D4" s="4"/>
      <c r="E4" s="4"/>
      <c r="F4" s="397">
        <v>1000</v>
      </c>
      <c r="G4" s="1"/>
      <c r="H4" s="4">
        <v>1000</v>
      </c>
      <c r="I4" s="4">
        <v>35.15</v>
      </c>
      <c r="J4" s="4">
        <f>H4-I4</f>
        <v>964.85</v>
      </c>
      <c r="K4" s="98">
        <f t="shared" si="0"/>
        <v>7410.93</v>
      </c>
    </row>
    <row r="5" spans="1:13" ht="23.25">
      <c r="A5" s="148"/>
      <c r="B5" s="353"/>
      <c r="C5" s="4"/>
      <c r="D5" s="4"/>
      <c r="E5" s="4"/>
      <c r="F5" s="397"/>
      <c r="G5" s="1"/>
      <c r="H5" s="4"/>
      <c r="I5" s="4"/>
      <c r="J5" s="9">
        <v>520.95000000000005</v>
      </c>
      <c r="K5" s="98">
        <f t="shared" si="0"/>
        <v>7931.88</v>
      </c>
      <c r="L5" s="226"/>
      <c r="M5" s="226">
        <f>J9+J14+J16+J18+J19+J21+J23+J25+J27+J29+3753.14</f>
        <v>705.35</v>
      </c>
    </row>
    <row r="6" spans="1:13" s="282" customFormat="1" ht="23.25">
      <c r="A6" s="148">
        <v>43113</v>
      </c>
      <c r="B6" s="353" t="s">
        <v>685</v>
      </c>
      <c r="C6" s="4"/>
      <c r="D6" s="4">
        <v>200</v>
      </c>
      <c r="E6" s="395"/>
      <c r="G6" s="1"/>
      <c r="H6" s="4">
        <v>200</v>
      </c>
      <c r="I6" s="4">
        <v>7.15</v>
      </c>
      <c r="J6" s="4">
        <f>H6-I6</f>
        <v>192.85</v>
      </c>
      <c r="K6" s="98">
        <f t="shared" si="0"/>
        <v>8124.73</v>
      </c>
    </row>
    <row r="7" spans="1:13" ht="23.25">
      <c r="A7" s="148">
        <v>43113</v>
      </c>
      <c r="B7" s="19" t="s">
        <v>686</v>
      </c>
      <c r="C7" s="4"/>
      <c r="D7" s="4">
        <v>200</v>
      </c>
      <c r="H7" s="4">
        <v>200</v>
      </c>
      <c r="I7" s="4">
        <v>7.15</v>
      </c>
      <c r="J7" s="4">
        <f t="shared" ref="J7:J30" si="1">H7-I7</f>
        <v>192.85</v>
      </c>
      <c r="K7" s="98">
        <f t="shared" si="0"/>
        <v>8317.58</v>
      </c>
    </row>
    <row r="8" spans="1:13" ht="23.25">
      <c r="A8" s="148"/>
      <c r="B8" s="19"/>
      <c r="C8" s="4"/>
      <c r="D8" s="4"/>
      <c r="H8" s="4"/>
      <c r="I8" s="4"/>
      <c r="J8" s="9">
        <v>114.3</v>
      </c>
      <c r="K8" s="98">
        <f t="shared" si="0"/>
        <v>8431.8799999999992</v>
      </c>
      <c r="L8" s="226">
        <f>K8+J15-K15</f>
        <v>192.85</v>
      </c>
    </row>
    <row r="9" spans="1:13" ht="23.25">
      <c r="A9" s="148"/>
      <c r="B9" s="19"/>
      <c r="C9" s="4"/>
      <c r="D9" s="4"/>
      <c r="H9" s="4"/>
      <c r="I9" s="4"/>
      <c r="J9" s="9">
        <v>-192.85</v>
      </c>
      <c r="K9" s="98"/>
      <c r="L9" s="226"/>
    </row>
    <row r="10" spans="1:13" ht="23.25">
      <c r="A10" s="148">
        <v>43113</v>
      </c>
      <c r="B10" s="19" t="s">
        <v>687</v>
      </c>
      <c r="C10" s="4"/>
      <c r="D10" s="4">
        <v>200</v>
      </c>
      <c r="E10" s="4"/>
      <c r="F10" s="4"/>
      <c r="G10" s="1"/>
      <c r="H10" s="4">
        <v>200</v>
      </c>
      <c r="I10" s="4">
        <v>7.15</v>
      </c>
      <c r="J10" s="4">
        <f t="shared" si="1"/>
        <v>192.85</v>
      </c>
      <c r="K10" s="98"/>
      <c r="M10" s="226"/>
    </row>
    <row r="11" spans="1:13" ht="23.25">
      <c r="A11" s="148">
        <v>43113</v>
      </c>
      <c r="B11" s="19" t="s">
        <v>688</v>
      </c>
      <c r="C11" s="4"/>
      <c r="D11" s="4">
        <v>200</v>
      </c>
      <c r="E11" s="4"/>
      <c r="F11" s="4"/>
      <c r="G11" s="1"/>
      <c r="H11" s="4">
        <v>200</v>
      </c>
      <c r="I11" s="4">
        <v>7.15</v>
      </c>
      <c r="J11" s="4">
        <f t="shared" si="1"/>
        <v>192.85</v>
      </c>
      <c r="K11" s="98"/>
    </row>
    <row r="12" spans="1:13" ht="23.25">
      <c r="A12" s="363">
        <v>43115</v>
      </c>
      <c r="B12" s="396" t="s">
        <v>689</v>
      </c>
      <c r="C12" s="4"/>
      <c r="D12" s="4">
        <v>200</v>
      </c>
      <c r="E12" s="4"/>
      <c r="F12" s="4"/>
      <c r="G12" s="1"/>
      <c r="H12" s="4">
        <v>200</v>
      </c>
      <c r="I12" s="4">
        <v>7.15</v>
      </c>
      <c r="J12" s="4">
        <f t="shared" si="1"/>
        <v>192.85</v>
      </c>
      <c r="K12" s="98"/>
    </row>
    <row r="13" spans="1:13" ht="23.25">
      <c r="A13" s="363">
        <v>43116</v>
      </c>
      <c r="B13" s="19" t="s">
        <v>705</v>
      </c>
      <c r="C13" s="4"/>
      <c r="D13" s="4">
        <v>200</v>
      </c>
      <c r="E13" s="4"/>
      <c r="F13" s="4"/>
      <c r="G13" s="1"/>
      <c r="H13" s="4">
        <v>200</v>
      </c>
      <c r="I13" s="4">
        <v>7.15</v>
      </c>
      <c r="J13" s="4">
        <f t="shared" si="1"/>
        <v>192.85</v>
      </c>
      <c r="K13" s="98">
        <f>K8</f>
        <v>8431.8799999999992</v>
      </c>
    </row>
    <row r="14" spans="1:13" ht="23.25">
      <c r="A14" s="363"/>
      <c r="B14" s="19"/>
      <c r="C14" s="4"/>
      <c r="D14" s="4"/>
      <c r="E14" s="4"/>
      <c r="F14" s="4"/>
      <c r="G14" s="1"/>
      <c r="H14" s="4"/>
      <c r="I14" s="4"/>
      <c r="J14" s="9">
        <v>-192.85</v>
      </c>
      <c r="K14" s="98">
        <f>K13+J14</f>
        <v>8239.0300000000007</v>
      </c>
    </row>
    <row r="15" spans="1:13" ht="18.75" customHeight="1">
      <c r="A15" s="363">
        <v>43118</v>
      </c>
      <c r="B15" s="19" t="s">
        <v>707</v>
      </c>
      <c r="C15" s="397">
        <v>1296</v>
      </c>
      <c r="D15" s="4"/>
      <c r="H15" s="4">
        <v>1296</v>
      </c>
      <c r="I15" s="4">
        <v>45.51</v>
      </c>
      <c r="J15" s="4">
        <f t="shared" si="1"/>
        <v>1250.49</v>
      </c>
      <c r="K15" s="98">
        <f>K14+J15</f>
        <v>9489.52</v>
      </c>
      <c r="L15" s="226">
        <f>9489.52-K15</f>
        <v>0</v>
      </c>
    </row>
    <row r="16" spans="1:13" ht="18.75" customHeight="1">
      <c r="A16" s="363"/>
      <c r="B16" s="19"/>
      <c r="C16" s="397"/>
      <c r="D16" s="4"/>
      <c r="H16" s="4"/>
      <c r="I16" s="4"/>
      <c r="J16" s="9">
        <v>-1105.8900000000001</v>
      </c>
      <c r="K16" s="98"/>
      <c r="L16" s="226"/>
    </row>
    <row r="17" spans="1:12" ht="18.75" customHeight="1">
      <c r="A17" s="363">
        <v>43119</v>
      </c>
      <c r="B17" s="19" t="s">
        <v>708</v>
      </c>
      <c r="C17" s="397">
        <v>150</v>
      </c>
      <c r="D17" s="4"/>
      <c r="H17" s="4">
        <v>150</v>
      </c>
      <c r="I17" s="4">
        <v>5.4</v>
      </c>
      <c r="J17" s="4">
        <f t="shared" si="1"/>
        <v>144.6</v>
      </c>
      <c r="K17" s="98">
        <f>K15+J16</f>
        <v>8383.6299999999992</v>
      </c>
    </row>
    <row r="18" spans="1:12" ht="18.75" customHeight="1">
      <c r="A18" s="363"/>
      <c r="B18" s="19"/>
      <c r="C18" s="397"/>
      <c r="D18" s="4"/>
      <c r="H18" s="4"/>
      <c r="I18" s="4"/>
      <c r="J18" s="4">
        <v>-144.6</v>
      </c>
      <c r="K18" s="98">
        <f>K17+J18</f>
        <v>8239.0300000000007</v>
      </c>
    </row>
    <row r="19" spans="1:12" ht="18.75" customHeight="1">
      <c r="A19" s="363"/>
      <c r="B19" s="19"/>
      <c r="C19" s="397"/>
      <c r="D19" s="4"/>
      <c r="H19" s="4"/>
      <c r="I19" s="4"/>
      <c r="J19" s="4">
        <v>-368.35</v>
      </c>
      <c r="K19" s="98">
        <f>K18+J19+J20</f>
        <v>8739.0300000000007</v>
      </c>
    </row>
    <row r="20" spans="1:12" ht="18.75" customHeight="1">
      <c r="A20" s="363">
        <v>43120</v>
      </c>
      <c r="B20" s="19" t="s">
        <v>528</v>
      </c>
      <c r="C20" s="246"/>
      <c r="D20" s="4"/>
      <c r="F20" s="397">
        <v>900</v>
      </c>
      <c r="H20" s="4">
        <v>900</v>
      </c>
      <c r="I20" s="4">
        <v>31.65</v>
      </c>
      <c r="J20" s="4">
        <f t="shared" si="1"/>
        <v>868.35</v>
      </c>
      <c r="K20" s="98">
        <f>K18+J20</f>
        <v>9107.3799999999992</v>
      </c>
      <c r="L20" s="226">
        <f>8931.88-9107.38</f>
        <v>-175.5</v>
      </c>
    </row>
    <row r="21" spans="1:12" ht="18.75" customHeight="1">
      <c r="A21" s="363"/>
      <c r="B21" s="19"/>
      <c r="C21" s="246"/>
      <c r="D21" s="4"/>
      <c r="F21" s="397"/>
      <c r="H21" s="4"/>
      <c r="I21" s="4"/>
      <c r="J21" s="4">
        <v>-368.35</v>
      </c>
      <c r="K21" s="539">
        <f>K20+J21</f>
        <v>8739.0300000000007</v>
      </c>
      <c r="L21" s="226"/>
    </row>
    <row r="22" spans="1:12" ht="18.75" customHeight="1">
      <c r="A22" s="363">
        <v>43120</v>
      </c>
      <c r="B22" s="19" t="s">
        <v>709</v>
      </c>
      <c r="C22" s="246"/>
      <c r="D22" s="4">
        <v>200</v>
      </c>
      <c r="H22" s="4">
        <v>200</v>
      </c>
      <c r="I22" s="4">
        <v>7.15</v>
      </c>
      <c r="J22" s="4">
        <f t="shared" si="1"/>
        <v>192.85</v>
      </c>
      <c r="K22" s="98">
        <f>K21+J22</f>
        <v>8931.8799999999992</v>
      </c>
    </row>
    <row r="23" spans="1:12" ht="18.75" customHeight="1">
      <c r="A23" s="363"/>
      <c r="B23" s="19"/>
      <c r="C23" s="246"/>
      <c r="D23" s="4"/>
      <c r="H23" s="4"/>
      <c r="I23" s="4"/>
      <c r="J23" s="4">
        <v>-192.85</v>
      </c>
    </row>
    <row r="24" spans="1:12" ht="18.75" customHeight="1">
      <c r="A24" s="363">
        <v>43120</v>
      </c>
      <c r="B24" s="19" t="s">
        <v>710</v>
      </c>
      <c r="C24" s="246"/>
      <c r="D24" s="4">
        <v>200</v>
      </c>
      <c r="H24" s="4">
        <v>200</v>
      </c>
      <c r="I24" s="4">
        <v>7.15</v>
      </c>
      <c r="J24" s="4">
        <f t="shared" si="1"/>
        <v>192.85</v>
      </c>
      <c r="K24" s="98">
        <f>K22+J23+J24</f>
        <v>8931.8799999999992</v>
      </c>
    </row>
    <row r="25" spans="1:12" ht="18.75" customHeight="1">
      <c r="A25" s="363"/>
      <c r="B25" s="19"/>
      <c r="C25" s="246"/>
      <c r="D25" s="4"/>
      <c r="H25" s="4"/>
      <c r="I25" s="4"/>
      <c r="J25" s="4">
        <v>-192.85</v>
      </c>
      <c r="K25" s="98"/>
    </row>
    <row r="26" spans="1:12" ht="18.75" customHeight="1">
      <c r="A26" s="363">
        <v>43124</v>
      </c>
      <c r="B26" s="19" t="s">
        <v>720</v>
      </c>
      <c r="C26" s="4">
        <v>150</v>
      </c>
      <c r="H26" s="4">
        <v>150</v>
      </c>
      <c r="I26" s="4">
        <v>5.4</v>
      </c>
      <c r="J26" s="4">
        <f t="shared" si="1"/>
        <v>144.6</v>
      </c>
      <c r="K26" s="98">
        <f>K24+J25+J26</f>
        <v>8883.6299999999992</v>
      </c>
      <c r="L26" s="226">
        <f>K24-K26</f>
        <v>48.25</v>
      </c>
    </row>
    <row r="27" spans="1:12" ht="18.75" customHeight="1">
      <c r="A27" s="363"/>
      <c r="B27" s="19"/>
      <c r="C27" s="4"/>
      <c r="H27" s="4"/>
      <c r="I27" s="4"/>
      <c r="J27" s="98">
        <v>-144.6</v>
      </c>
      <c r="K27" s="98"/>
      <c r="L27" s="226"/>
    </row>
    <row r="28" spans="1:12" ht="18.75" customHeight="1">
      <c r="A28" s="363">
        <v>43124</v>
      </c>
      <c r="B28" s="19" t="s">
        <v>723</v>
      </c>
      <c r="C28" s="4">
        <v>150</v>
      </c>
      <c r="H28" s="4">
        <v>150</v>
      </c>
      <c r="I28" s="4">
        <v>5.4</v>
      </c>
      <c r="J28" s="4">
        <f t="shared" si="1"/>
        <v>144.6</v>
      </c>
      <c r="K28" s="540">
        <f>K26+J27+J28</f>
        <v>8883.6299999999992</v>
      </c>
    </row>
    <row r="29" spans="1:12" ht="18.75" customHeight="1">
      <c r="A29" s="363"/>
      <c r="B29" s="19"/>
      <c r="C29" s="4"/>
      <c r="H29" s="4"/>
      <c r="I29" s="4"/>
      <c r="J29" s="4">
        <v>-144.6</v>
      </c>
    </row>
    <row r="30" spans="1:12" ht="18.75" customHeight="1">
      <c r="A30" s="363">
        <v>43131</v>
      </c>
      <c r="B30" s="19" t="s">
        <v>737</v>
      </c>
      <c r="C30" s="4">
        <v>100</v>
      </c>
      <c r="D30" s="441"/>
      <c r="F30" s="441"/>
      <c r="H30" s="4">
        <v>100</v>
      </c>
      <c r="I30" s="4">
        <v>3.65</v>
      </c>
      <c r="J30" s="4">
        <f t="shared" si="1"/>
        <v>96.35</v>
      </c>
      <c r="K30" s="540">
        <f>K28+J29+J30</f>
        <v>8835.3799999999992</v>
      </c>
    </row>
    <row r="31" spans="1:12" s="58" customFormat="1" ht="18.75" customHeight="1">
      <c r="A31" s="444"/>
      <c r="B31" s="445" t="s">
        <v>50</v>
      </c>
      <c r="C31" s="442">
        <f>SUM(C3:C30)</f>
        <v>1846</v>
      </c>
      <c r="D31" s="442">
        <f>SUM(D3:D30)</f>
        <v>1800</v>
      </c>
      <c r="E31" s="443"/>
      <c r="F31" s="442">
        <f>SUM(F3:F30)</f>
        <v>1900</v>
      </c>
      <c r="G31" s="446">
        <f>C31+D31+F31</f>
        <v>5546</v>
      </c>
      <c r="H31" s="447">
        <f>SUM(H3:H30)</f>
        <v>5546</v>
      </c>
      <c r="I31" s="447">
        <f>SUM(I3:I30)</f>
        <v>196.51</v>
      </c>
      <c r="J31" s="447">
        <f>SUM(J3:J30)</f>
        <v>2936.95</v>
      </c>
      <c r="K31" s="448"/>
    </row>
    <row r="32" spans="1:12" ht="18.75" customHeight="1">
      <c r="A32" s="363"/>
      <c r="B32" s="19"/>
      <c r="C32" s="4"/>
      <c r="G32" t="s">
        <v>738</v>
      </c>
      <c r="H32" s="4" t="s">
        <v>738</v>
      </c>
      <c r="I32" s="4"/>
      <c r="J32" s="4" t="s">
        <v>738</v>
      </c>
      <c r="K32" s="98"/>
    </row>
    <row r="33" spans="1:11" ht="18.75" customHeight="1">
      <c r="A33" s="249"/>
      <c r="B33" s="19"/>
      <c r="C33" s="246"/>
      <c r="D33" s="4"/>
      <c r="H33" s="4"/>
      <c r="I33" s="4"/>
      <c r="J33" s="4"/>
      <c r="K33" s="98"/>
    </row>
    <row r="34" spans="1:11" ht="18.75" customHeight="1">
      <c r="A34" s="363"/>
      <c r="B34" s="19"/>
      <c r="C34" s="4"/>
      <c r="H34" s="4"/>
      <c r="I34" s="4"/>
      <c r="J34" s="4"/>
      <c r="K34" s="98"/>
    </row>
    <row r="35" spans="1:11" ht="18.75" customHeight="1">
      <c r="A35" s="363"/>
      <c r="B35" s="19"/>
      <c r="C35" s="4"/>
      <c r="H35" s="4"/>
      <c r="I35" s="4"/>
      <c r="J35" s="4"/>
      <c r="K35" s="98"/>
    </row>
    <row r="36" spans="1:11" ht="23.25">
      <c r="A36" s="363"/>
      <c r="B36" s="19"/>
      <c r="C36" s="4"/>
      <c r="H36" s="4"/>
      <c r="I36" s="4"/>
      <c r="J36" s="4"/>
      <c r="K36" s="98"/>
    </row>
    <row r="37" spans="1:11" ht="23.25">
      <c r="A37" s="249"/>
      <c r="B37" s="19"/>
      <c r="C37" s="246"/>
      <c r="D37" s="4"/>
      <c r="H37" s="4"/>
      <c r="I37" s="4"/>
      <c r="J37" s="4"/>
      <c r="K37" s="98"/>
    </row>
    <row r="38" spans="1:11" s="374" customFormat="1" ht="54.75">
      <c r="A38" s="374" t="s">
        <v>676</v>
      </c>
      <c r="D38" s="375"/>
      <c r="E38" s="404"/>
    </row>
    <row r="39" spans="1:11" s="847" customFormat="1" ht="15">
      <c r="A39" s="847" t="s">
        <v>677</v>
      </c>
    </row>
    <row r="40" spans="1:11">
      <c r="B40" s="247"/>
      <c r="C40" s="255"/>
      <c r="E40" s="258"/>
    </row>
    <row r="41" spans="1:11" ht="23.25">
      <c r="A41" s="382">
        <v>43100</v>
      </c>
      <c r="B41" s="330" t="s">
        <v>669</v>
      </c>
      <c r="C41" s="357">
        <v>390</v>
      </c>
      <c r="D41" s="848">
        <v>780</v>
      </c>
      <c r="E41" s="849" t="s">
        <v>670</v>
      </c>
    </row>
    <row r="42" spans="1:11" ht="23.25">
      <c r="A42" s="382">
        <v>43100</v>
      </c>
      <c r="B42" s="330" t="s">
        <v>578</v>
      </c>
      <c r="C42" s="325">
        <v>390</v>
      </c>
      <c r="D42" s="848"/>
      <c r="E42" s="849"/>
    </row>
    <row r="43" spans="1:11" s="358" customFormat="1" ht="23.25">
      <c r="A43" s="383">
        <v>43102</v>
      </c>
      <c r="B43" s="355" t="s">
        <v>562</v>
      </c>
      <c r="C43" s="325">
        <v>390</v>
      </c>
      <c r="D43" s="19">
        <v>390</v>
      </c>
      <c r="E43" s="849"/>
    </row>
    <row r="44" spans="1:11" ht="23.25">
      <c r="A44" s="382">
        <v>43102</v>
      </c>
      <c r="B44" s="330" t="s">
        <v>602</v>
      </c>
      <c r="C44" s="325">
        <v>140</v>
      </c>
      <c r="D44" s="839">
        <v>885</v>
      </c>
      <c r="E44" s="849"/>
    </row>
    <row r="45" spans="1:11" s="275" customFormat="1" ht="23.25">
      <c r="A45" s="1"/>
      <c r="B45" s="2"/>
      <c r="C45" s="283"/>
      <c r="D45" s="839"/>
      <c r="E45" s="284"/>
      <c r="F45" s="1"/>
      <c r="G45" s="292"/>
      <c r="H45" s="285"/>
    </row>
    <row r="46" spans="1:11" s="333" customFormat="1" ht="23.25">
      <c r="A46" s="382">
        <v>43102</v>
      </c>
      <c r="B46" s="331" t="s">
        <v>437</v>
      </c>
      <c r="C46" s="325">
        <v>745</v>
      </c>
      <c r="D46" s="839"/>
      <c r="E46" s="332"/>
      <c r="F46" s="330"/>
      <c r="G46" s="332"/>
      <c r="H46" s="332"/>
    </row>
    <row r="47" spans="1:11" s="391" customFormat="1" ht="23.25">
      <c r="A47" s="383">
        <v>43102</v>
      </c>
      <c r="B47" s="388" t="s">
        <v>438</v>
      </c>
      <c r="C47" s="392"/>
      <c r="E47" s="393" t="s">
        <v>731</v>
      </c>
      <c r="F47" s="390"/>
      <c r="G47" s="389"/>
      <c r="H47" s="389"/>
    </row>
    <row r="48" spans="1:11" s="358" customFormat="1" ht="23.25">
      <c r="A48" s="383">
        <v>43103</v>
      </c>
      <c r="B48" s="356" t="s">
        <v>678</v>
      </c>
      <c r="C48" s="357">
        <v>390</v>
      </c>
      <c r="D48" s="838">
        <v>1726</v>
      </c>
      <c r="E48" s="386"/>
      <c r="F48" s="355"/>
      <c r="G48" s="386"/>
      <c r="H48" s="386"/>
    </row>
    <row r="49" spans="1:8" s="358" customFormat="1" ht="23.25">
      <c r="A49" s="383">
        <v>43103</v>
      </c>
      <c r="B49" s="356" t="s">
        <v>679</v>
      </c>
      <c r="C49" s="357">
        <v>641</v>
      </c>
      <c r="D49" s="838"/>
      <c r="E49" s="386"/>
      <c r="F49" s="355"/>
      <c r="G49" s="386"/>
      <c r="H49" s="386"/>
    </row>
    <row r="50" spans="1:8" s="358" customFormat="1" ht="18.75" customHeight="1">
      <c r="A50" s="383">
        <v>43103</v>
      </c>
      <c r="B50" s="356" t="s">
        <v>680</v>
      </c>
      <c r="C50" s="357">
        <v>695</v>
      </c>
      <c r="D50" s="838"/>
      <c r="E50" s="386"/>
      <c r="F50" s="355"/>
      <c r="G50" s="386"/>
      <c r="H50" s="386"/>
    </row>
    <row r="51" spans="1:8" s="329" customFormat="1" ht="18.75" customHeight="1">
      <c r="A51" s="384">
        <v>43103</v>
      </c>
      <c r="B51" s="326" t="s">
        <v>681</v>
      </c>
      <c r="C51" s="327"/>
      <c r="E51" s="361" t="s">
        <v>732</v>
      </c>
      <c r="F51" s="18"/>
      <c r="G51" s="328"/>
      <c r="H51" s="328"/>
    </row>
    <row r="52" spans="1:8" s="358" customFormat="1" ht="18.75" customHeight="1">
      <c r="A52" s="383"/>
      <c r="B52" s="356"/>
      <c r="C52" s="357"/>
      <c r="D52" s="385"/>
      <c r="E52" s="387"/>
      <c r="F52" s="355"/>
      <c r="G52" s="386"/>
      <c r="H52" s="386"/>
    </row>
    <row r="53" spans="1:8" s="329" customFormat="1" ht="18.75" customHeight="1">
      <c r="A53" s="384">
        <v>43103</v>
      </c>
      <c r="B53" s="326" t="s">
        <v>681</v>
      </c>
      <c r="C53" s="327"/>
      <c r="E53" s="361" t="s">
        <v>733</v>
      </c>
      <c r="F53" s="18"/>
      <c r="G53" s="328"/>
      <c r="H53" s="328"/>
    </row>
    <row r="54" spans="1:8" s="333" customFormat="1" ht="18.75" customHeight="1">
      <c r="A54" s="382">
        <v>43104</v>
      </c>
      <c r="B54" s="331" t="s">
        <v>682</v>
      </c>
      <c r="C54" s="325">
        <v>140</v>
      </c>
      <c r="D54" s="839">
        <v>885</v>
      </c>
      <c r="F54" s="330"/>
      <c r="G54" s="332"/>
      <c r="H54" s="332"/>
    </row>
    <row r="55" spans="1:8" s="333" customFormat="1" ht="18.75" customHeight="1">
      <c r="A55" s="382">
        <v>43104</v>
      </c>
      <c r="B55" s="331" t="s">
        <v>681</v>
      </c>
      <c r="C55" s="325">
        <v>745</v>
      </c>
      <c r="D55" s="839"/>
      <c r="E55" s="332"/>
      <c r="F55" s="330"/>
      <c r="G55" s="332"/>
      <c r="H55" s="332"/>
    </row>
    <row r="56" spans="1:8" s="329" customFormat="1" ht="18.75" customHeight="1">
      <c r="A56" s="384">
        <v>43104</v>
      </c>
      <c r="B56" s="326" t="s">
        <v>681</v>
      </c>
      <c r="C56" s="327"/>
      <c r="E56" s="361" t="s">
        <v>733</v>
      </c>
      <c r="F56" s="18"/>
      <c r="G56" s="328"/>
      <c r="H56" s="328"/>
    </row>
    <row r="57" spans="1:8" s="324" customFormat="1" ht="18.75" customHeight="1">
      <c r="A57" s="394">
        <v>43105</v>
      </c>
      <c r="B57" s="321" t="s">
        <v>683</v>
      </c>
      <c r="C57" s="322">
        <v>390</v>
      </c>
      <c r="D57" s="360">
        <v>390</v>
      </c>
      <c r="E57" s="323"/>
      <c r="F57" s="320"/>
      <c r="G57" s="323"/>
      <c r="H57" s="323"/>
    </row>
    <row r="58" spans="1:8" s="329" customFormat="1" ht="18.75" customHeight="1">
      <c r="A58" s="384">
        <v>43107</v>
      </c>
      <c r="B58" s="326" t="s">
        <v>567</v>
      </c>
      <c r="C58" s="327"/>
      <c r="E58" s="361" t="s">
        <v>730</v>
      </c>
      <c r="F58" s="18"/>
      <c r="G58" s="328"/>
      <c r="H58" s="328"/>
    </row>
    <row r="59" spans="1:8" s="333" customFormat="1" ht="18.75" customHeight="1">
      <c r="A59" s="382">
        <v>43107</v>
      </c>
      <c r="B59" s="331" t="s">
        <v>567</v>
      </c>
      <c r="C59" s="325">
        <v>351</v>
      </c>
      <c r="D59" s="354">
        <v>351</v>
      </c>
      <c r="E59" s="332"/>
      <c r="F59" s="330"/>
      <c r="G59" s="332"/>
      <c r="H59" s="332"/>
    </row>
    <row r="60" spans="1:8" s="324" customFormat="1" ht="18.75" customHeight="1">
      <c r="A60" s="394">
        <v>43107</v>
      </c>
      <c r="B60" s="321" t="s">
        <v>390</v>
      </c>
      <c r="C60" s="322">
        <v>140</v>
      </c>
      <c r="D60" s="840">
        <v>530</v>
      </c>
      <c r="E60" s="323"/>
      <c r="F60" s="320"/>
      <c r="G60" s="323"/>
      <c r="H60" s="323"/>
    </row>
    <row r="61" spans="1:8" s="324" customFormat="1" ht="18.75" customHeight="1">
      <c r="A61" s="394">
        <v>43107</v>
      </c>
      <c r="B61" s="321" t="s">
        <v>568</v>
      </c>
      <c r="C61" s="322">
        <v>390</v>
      </c>
      <c r="D61" s="840"/>
      <c r="E61" s="323"/>
      <c r="F61" s="320"/>
      <c r="G61" s="323"/>
      <c r="H61" s="323"/>
    </row>
    <row r="62" spans="1:8" s="329" customFormat="1" ht="18.75" customHeight="1">
      <c r="A62" s="384">
        <v>43108</v>
      </c>
      <c r="B62" s="326" t="s">
        <v>610</v>
      </c>
      <c r="C62" s="327"/>
      <c r="D62" s="839">
        <v>1864</v>
      </c>
      <c r="E62" s="361" t="s">
        <v>735</v>
      </c>
      <c r="F62" s="18"/>
      <c r="G62" s="328"/>
      <c r="H62" s="328"/>
    </row>
    <row r="63" spans="1:8" s="333" customFormat="1" ht="18.75" customHeight="1">
      <c r="A63" s="382">
        <v>43108</v>
      </c>
      <c r="B63" s="331" t="s">
        <v>610</v>
      </c>
      <c r="C63" s="325">
        <v>140</v>
      </c>
      <c r="D63" s="839"/>
      <c r="E63" s="332"/>
      <c r="F63" s="330"/>
      <c r="G63" s="332"/>
      <c r="H63" s="332"/>
    </row>
    <row r="64" spans="1:8" s="329" customFormat="1" ht="18.75" customHeight="1">
      <c r="A64" s="384">
        <v>43108</v>
      </c>
      <c r="B64" s="326" t="s">
        <v>610</v>
      </c>
      <c r="C64" s="327"/>
      <c r="D64" s="839"/>
      <c r="E64" s="361" t="s">
        <v>734</v>
      </c>
      <c r="F64" s="18"/>
      <c r="G64" s="328"/>
      <c r="H64" s="328"/>
    </row>
    <row r="65" spans="1:8" s="333" customFormat="1" ht="18.75" customHeight="1">
      <c r="A65" s="382">
        <v>43108</v>
      </c>
      <c r="B65" s="331" t="s">
        <v>610</v>
      </c>
      <c r="C65" s="325">
        <v>126</v>
      </c>
      <c r="D65" s="839"/>
      <c r="E65" s="332"/>
      <c r="F65" s="330"/>
      <c r="G65" s="332"/>
      <c r="H65" s="332"/>
    </row>
    <row r="66" spans="1:8" s="333" customFormat="1" ht="18.75" customHeight="1">
      <c r="A66" s="382">
        <v>43108</v>
      </c>
      <c r="B66" s="331" t="s">
        <v>568</v>
      </c>
      <c r="C66" s="325">
        <v>351</v>
      </c>
      <c r="D66" s="839"/>
      <c r="E66" s="332"/>
      <c r="F66" s="330"/>
      <c r="G66" s="332"/>
      <c r="H66" s="332"/>
    </row>
    <row r="67" spans="1:8" s="333" customFormat="1" ht="18.75" customHeight="1">
      <c r="A67" s="382">
        <v>43108</v>
      </c>
      <c r="B67" s="331" t="s">
        <v>682</v>
      </c>
      <c r="C67" s="325">
        <v>126</v>
      </c>
      <c r="D67" s="839"/>
      <c r="E67" s="332">
        <f>C65+C66+C67+C68+C69+C70+C63</f>
        <v>1864</v>
      </c>
      <c r="F67" s="330"/>
      <c r="G67" s="332"/>
      <c r="H67" s="332"/>
    </row>
    <row r="68" spans="1:8" s="333" customFormat="1" ht="18.75" customHeight="1">
      <c r="A68" s="382">
        <v>43108</v>
      </c>
      <c r="B68" s="331" t="s">
        <v>690</v>
      </c>
      <c r="C68" s="325">
        <v>641</v>
      </c>
      <c r="D68" s="839"/>
      <c r="E68" s="332"/>
      <c r="F68" s="330"/>
      <c r="G68" s="332"/>
      <c r="H68" s="332"/>
    </row>
    <row r="69" spans="1:8" s="333" customFormat="1" ht="23.25">
      <c r="A69" s="382">
        <v>43108</v>
      </c>
      <c r="B69" s="331" t="s">
        <v>691</v>
      </c>
      <c r="C69" s="325">
        <v>340</v>
      </c>
      <c r="D69" s="839"/>
      <c r="E69" s="332"/>
      <c r="F69" s="330"/>
      <c r="G69" s="332"/>
      <c r="H69" s="332"/>
    </row>
    <row r="70" spans="1:8" s="333" customFormat="1" ht="23.25">
      <c r="A70" s="382">
        <v>43109</v>
      </c>
      <c r="B70" s="331" t="s">
        <v>653</v>
      </c>
      <c r="C70" s="325">
        <v>140</v>
      </c>
      <c r="D70" s="839"/>
      <c r="E70" s="332"/>
      <c r="F70" s="330"/>
      <c r="G70" s="332"/>
      <c r="H70" s="332"/>
    </row>
    <row r="71" spans="1:8" s="324" customFormat="1" ht="23.25">
      <c r="A71" s="394">
        <v>43110</v>
      </c>
      <c r="B71" s="321" t="s">
        <v>567</v>
      </c>
      <c r="C71" s="322">
        <v>390</v>
      </c>
      <c r="D71" s="360">
        <v>390</v>
      </c>
      <c r="E71" s="323"/>
      <c r="F71" s="320"/>
      <c r="G71" s="323"/>
      <c r="H71" s="323"/>
    </row>
    <row r="72" spans="1:8" s="333" customFormat="1" ht="23.25">
      <c r="A72" s="382">
        <v>43110</v>
      </c>
      <c r="B72" s="331" t="s">
        <v>488</v>
      </c>
      <c r="C72" s="325">
        <v>741</v>
      </c>
      <c r="D72" s="839">
        <v>1131</v>
      </c>
      <c r="E72" s="332"/>
      <c r="F72" s="330"/>
      <c r="G72" s="332"/>
      <c r="H72" s="332"/>
    </row>
    <row r="73" spans="1:8" s="333" customFormat="1" ht="23.25">
      <c r="A73" s="382">
        <v>43110</v>
      </c>
      <c r="B73" s="331" t="s">
        <v>692</v>
      </c>
      <c r="C73" s="325">
        <v>390</v>
      </c>
      <c r="D73" s="841"/>
      <c r="E73" s="332"/>
      <c r="F73" s="330"/>
      <c r="G73" s="332"/>
      <c r="H73" s="332"/>
    </row>
    <row r="74" spans="1:8" s="324" customFormat="1" ht="23.25">
      <c r="A74" s="394">
        <v>43111</v>
      </c>
      <c r="B74" s="321" t="s">
        <v>533</v>
      </c>
      <c r="C74" s="322">
        <v>351</v>
      </c>
      <c r="D74" s="834">
        <v>1007</v>
      </c>
      <c r="E74" s="323"/>
      <c r="F74" s="320"/>
      <c r="G74" s="323"/>
      <c r="H74" s="323"/>
    </row>
    <row r="75" spans="1:8" s="324" customFormat="1" ht="23.25">
      <c r="A75" s="394">
        <v>43111</v>
      </c>
      <c r="B75" s="321" t="s">
        <v>533</v>
      </c>
      <c r="C75" s="322">
        <v>390</v>
      </c>
      <c r="D75" s="827"/>
      <c r="E75" s="323"/>
      <c r="F75" s="320"/>
      <c r="G75" s="323"/>
      <c r="H75" s="323"/>
    </row>
    <row r="76" spans="1:8" s="324" customFormat="1" ht="23.25">
      <c r="A76" s="394">
        <v>43111</v>
      </c>
      <c r="B76" s="321" t="s">
        <v>616</v>
      </c>
      <c r="C76" s="322">
        <v>140</v>
      </c>
      <c r="D76" s="827"/>
      <c r="E76" s="323"/>
      <c r="F76" s="320"/>
      <c r="G76" s="323"/>
      <c r="H76" s="323"/>
    </row>
    <row r="77" spans="1:8" s="324" customFormat="1" ht="23.25">
      <c r="A77" s="394">
        <v>43111</v>
      </c>
      <c r="B77" s="321" t="s">
        <v>616</v>
      </c>
      <c r="C77" s="322">
        <v>126</v>
      </c>
      <c r="D77" s="827"/>
      <c r="E77" s="323"/>
      <c r="F77" s="320"/>
      <c r="G77" s="323"/>
      <c r="H77" s="323"/>
    </row>
    <row r="78" spans="1:8" s="333" customFormat="1" ht="23.25">
      <c r="A78" s="382">
        <v>43112</v>
      </c>
      <c r="B78" s="331" t="s">
        <v>693</v>
      </c>
      <c r="C78" s="325">
        <v>390</v>
      </c>
      <c r="D78" s="839">
        <v>780</v>
      </c>
      <c r="E78" s="332"/>
      <c r="F78" s="330"/>
      <c r="G78" s="332"/>
      <c r="H78" s="332"/>
    </row>
    <row r="79" spans="1:8" s="333" customFormat="1" ht="23.25">
      <c r="A79" s="382">
        <v>43112</v>
      </c>
      <c r="B79" s="331" t="s">
        <v>694</v>
      </c>
      <c r="C79" s="325">
        <v>390</v>
      </c>
      <c r="D79" s="827"/>
      <c r="E79" s="332"/>
      <c r="F79" s="330"/>
      <c r="G79" s="332"/>
      <c r="H79" s="332"/>
    </row>
    <row r="80" spans="1:8" s="275" customFormat="1" ht="23.25">
      <c r="A80" s="363">
        <v>43113</v>
      </c>
      <c r="B80" s="2" t="s">
        <v>575</v>
      </c>
      <c r="C80" s="322">
        <v>390</v>
      </c>
      <c r="D80" s="19">
        <v>390</v>
      </c>
      <c r="E80" s="284"/>
      <c r="F80" s="1"/>
      <c r="G80" s="291"/>
      <c r="H80" s="292"/>
    </row>
    <row r="81" spans="1:8" s="333" customFormat="1" ht="23.25">
      <c r="A81" s="382">
        <v>43114</v>
      </c>
      <c r="B81" s="331" t="s">
        <v>569</v>
      </c>
      <c r="C81" s="325">
        <v>390</v>
      </c>
      <c r="D81" s="839">
        <v>1081</v>
      </c>
      <c r="E81" s="332"/>
      <c r="F81" s="330"/>
      <c r="G81" s="332"/>
      <c r="H81" s="332"/>
    </row>
    <row r="82" spans="1:8" s="333" customFormat="1" ht="23.25">
      <c r="A82" s="382">
        <v>43114</v>
      </c>
      <c r="B82" s="331" t="s">
        <v>416</v>
      </c>
      <c r="C82" s="325">
        <v>340</v>
      </c>
      <c r="D82" s="827"/>
      <c r="E82" s="332"/>
      <c r="F82" s="330"/>
      <c r="G82" s="332"/>
      <c r="H82" s="332"/>
    </row>
    <row r="83" spans="1:8" s="333" customFormat="1" ht="23.25">
      <c r="A83" s="382">
        <v>43114</v>
      </c>
      <c r="B83" s="331" t="s">
        <v>416</v>
      </c>
      <c r="C83" s="325">
        <v>351</v>
      </c>
      <c r="D83" s="827"/>
      <c r="E83" s="332"/>
      <c r="F83" s="330"/>
      <c r="G83" s="332"/>
      <c r="H83" s="332"/>
    </row>
    <row r="84" spans="1:8" s="324" customFormat="1" ht="23.25">
      <c r="A84" s="394">
        <v>43115</v>
      </c>
      <c r="B84" s="321" t="s">
        <v>695</v>
      </c>
      <c r="C84" s="322">
        <v>745</v>
      </c>
      <c r="D84" s="360">
        <v>745</v>
      </c>
      <c r="E84" s="323"/>
      <c r="F84" s="320"/>
      <c r="G84" s="323"/>
      <c r="H84" s="323"/>
    </row>
    <row r="85" spans="1:8" s="333" customFormat="1" ht="23.25">
      <c r="A85" s="382">
        <v>43116</v>
      </c>
      <c r="B85" s="331" t="s">
        <v>648</v>
      </c>
      <c r="C85" s="325">
        <v>200</v>
      </c>
      <c r="D85" s="839">
        <v>3355</v>
      </c>
      <c r="E85" s="398"/>
      <c r="F85" s="399"/>
      <c r="G85" s="400"/>
      <c r="H85" s="332"/>
    </row>
    <row r="86" spans="1:8" s="333" customFormat="1" ht="23.25">
      <c r="A86" s="382">
        <v>43116</v>
      </c>
      <c r="B86" s="331" t="s">
        <v>696</v>
      </c>
      <c r="C86" s="325">
        <v>340</v>
      </c>
      <c r="D86" s="827"/>
      <c r="E86" s="398"/>
      <c r="F86" s="330"/>
      <c r="G86" s="332"/>
      <c r="H86" s="332"/>
    </row>
    <row r="87" spans="1:8" s="333" customFormat="1" ht="23.25">
      <c r="A87" s="382">
        <v>43116</v>
      </c>
      <c r="B87" s="331" t="s">
        <v>697</v>
      </c>
      <c r="C87" s="325">
        <v>340</v>
      </c>
      <c r="D87" s="827"/>
      <c r="F87" s="330"/>
      <c r="G87" s="332"/>
      <c r="H87" s="332"/>
    </row>
    <row r="88" spans="1:8" s="333" customFormat="1" ht="23.25">
      <c r="A88" s="382">
        <v>43116</v>
      </c>
      <c r="B88" s="331" t="s">
        <v>698</v>
      </c>
      <c r="C88" s="325">
        <v>745</v>
      </c>
      <c r="D88" s="827"/>
      <c r="E88" s="332"/>
      <c r="F88" s="330"/>
      <c r="G88" s="332"/>
      <c r="H88" s="332"/>
    </row>
    <row r="89" spans="1:8" s="403" customFormat="1" ht="23.25">
      <c r="A89" s="382">
        <v>43116</v>
      </c>
      <c r="B89" s="331" t="s">
        <v>699</v>
      </c>
      <c r="C89" s="325">
        <v>140</v>
      </c>
      <c r="D89" s="827"/>
      <c r="E89" s="401"/>
      <c r="F89" s="402"/>
      <c r="G89" s="332"/>
      <c r="H89" s="401"/>
    </row>
    <row r="90" spans="1:8" s="403" customFormat="1" ht="23.25">
      <c r="A90" s="382">
        <v>43116</v>
      </c>
      <c r="B90" s="331" t="s">
        <v>700</v>
      </c>
      <c r="C90" s="325">
        <v>140</v>
      </c>
      <c r="D90" s="827"/>
      <c r="E90" s="401"/>
      <c r="F90" s="402"/>
      <c r="G90" s="332"/>
      <c r="H90" s="401"/>
    </row>
    <row r="91" spans="1:8" s="333" customFormat="1" ht="23.25">
      <c r="A91" s="382">
        <v>43116</v>
      </c>
      <c r="B91" s="331" t="s">
        <v>701</v>
      </c>
      <c r="C91" s="325">
        <v>390</v>
      </c>
      <c r="D91" s="827"/>
      <c r="E91" s="332"/>
      <c r="F91" s="330"/>
      <c r="G91" s="332"/>
      <c r="H91" s="332"/>
    </row>
    <row r="92" spans="1:8" s="333" customFormat="1" ht="24" customHeight="1">
      <c r="A92" s="382">
        <v>43116</v>
      </c>
      <c r="B92" s="331" t="s">
        <v>702</v>
      </c>
      <c r="C92" s="325">
        <v>140</v>
      </c>
      <c r="D92" s="827"/>
      <c r="E92" s="332"/>
      <c r="F92" s="330"/>
      <c r="G92" s="332"/>
      <c r="H92" s="332"/>
    </row>
    <row r="93" spans="1:8" s="333" customFormat="1" ht="23.25">
      <c r="A93" s="382">
        <v>43116</v>
      </c>
      <c r="B93" s="331" t="s">
        <v>703</v>
      </c>
      <c r="C93" s="325">
        <v>390</v>
      </c>
      <c r="D93" s="827"/>
      <c r="E93" s="332"/>
      <c r="F93" s="330"/>
      <c r="G93" s="332"/>
      <c r="H93" s="332"/>
    </row>
    <row r="94" spans="1:8" s="333" customFormat="1" ht="23.25">
      <c r="A94" s="382">
        <v>43116</v>
      </c>
      <c r="B94" s="331" t="s">
        <v>704</v>
      </c>
      <c r="C94" s="325">
        <v>140</v>
      </c>
      <c r="D94" s="827"/>
      <c r="E94" s="332"/>
      <c r="F94" s="330"/>
      <c r="G94" s="332"/>
      <c r="H94" s="330"/>
    </row>
    <row r="95" spans="1:8" s="333" customFormat="1" ht="23.25">
      <c r="A95" s="382">
        <v>43116</v>
      </c>
      <c r="B95" s="331" t="s">
        <v>706</v>
      </c>
      <c r="C95" s="325">
        <v>390</v>
      </c>
      <c r="D95" s="827"/>
      <c r="E95" s="332"/>
      <c r="F95" s="330"/>
      <c r="G95" s="332"/>
      <c r="H95" s="332"/>
    </row>
    <row r="96" spans="1:8" s="324" customFormat="1" ht="23.25">
      <c r="A96" s="394">
        <v>43118</v>
      </c>
      <c r="B96" s="321" t="s">
        <v>577</v>
      </c>
      <c r="C96" s="322">
        <v>140</v>
      </c>
      <c r="D96" s="834">
        <v>340</v>
      </c>
      <c r="E96" s="323"/>
      <c r="F96" s="320"/>
      <c r="G96" s="323"/>
      <c r="H96" s="320"/>
    </row>
    <row r="97" spans="1:8" s="324" customFormat="1" ht="23.25">
      <c r="A97" s="394">
        <v>43118</v>
      </c>
      <c r="B97" s="321" t="s">
        <v>693</v>
      </c>
      <c r="C97" s="322">
        <v>200</v>
      </c>
      <c r="D97" s="835"/>
      <c r="E97" s="323"/>
      <c r="F97" s="320"/>
      <c r="G97" s="323"/>
      <c r="H97" s="320"/>
    </row>
    <row r="98" spans="1:8" s="333" customFormat="1" ht="23.25">
      <c r="A98" s="382">
        <v>43119</v>
      </c>
      <c r="B98" s="331" t="s">
        <v>582</v>
      </c>
      <c r="C98" s="325">
        <v>140</v>
      </c>
      <c r="D98" s="354">
        <v>140</v>
      </c>
      <c r="E98" s="332"/>
      <c r="F98" s="332"/>
      <c r="G98" s="330"/>
      <c r="H98" s="330"/>
    </row>
    <row r="99" spans="1:8" s="416" customFormat="1" ht="27">
      <c r="A99" s="394">
        <v>43120</v>
      </c>
      <c r="B99" s="411" t="s">
        <v>579</v>
      </c>
      <c r="C99" s="412">
        <v>140</v>
      </c>
      <c r="D99" s="413">
        <v>140</v>
      </c>
      <c r="E99" s="414"/>
      <c r="F99" s="415"/>
      <c r="G99" s="415"/>
      <c r="H99" s="415"/>
    </row>
    <row r="100" spans="1:8" s="410" customFormat="1" ht="27">
      <c r="A100" s="382">
        <v>43121</v>
      </c>
      <c r="B100" s="405" t="s">
        <v>499</v>
      </c>
      <c r="C100" s="406">
        <v>140</v>
      </c>
      <c r="D100" s="407">
        <v>140</v>
      </c>
      <c r="E100" s="408"/>
      <c r="F100" s="409"/>
      <c r="G100" s="409"/>
      <c r="H100" s="409"/>
    </row>
    <row r="101" spans="1:8" s="416" customFormat="1" ht="27">
      <c r="A101" s="394">
        <v>43122</v>
      </c>
      <c r="B101" s="411" t="s">
        <v>657</v>
      </c>
      <c r="C101" s="412">
        <v>150</v>
      </c>
      <c r="D101" s="413">
        <v>150</v>
      </c>
      <c r="E101" s="414"/>
      <c r="F101" s="415"/>
      <c r="G101" s="415"/>
      <c r="H101" s="415"/>
    </row>
    <row r="102" spans="1:8" s="333" customFormat="1" ht="23.25">
      <c r="A102" s="382">
        <v>43122</v>
      </c>
      <c r="B102" s="331" t="s">
        <v>714</v>
      </c>
      <c r="C102" s="325">
        <v>150</v>
      </c>
      <c r="D102" s="836">
        <v>3932</v>
      </c>
      <c r="E102" s="332"/>
      <c r="F102" s="332"/>
      <c r="G102" s="330"/>
      <c r="H102" s="330"/>
    </row>
    <row r="103" spans="1:8" s="333" customFormat="1" ht="23.25">
      <c r="A103" s="382">
        <v>43122</v>
      </c>
      <c r="B103" s="331" t="s">
        <v>714</v>
      </c>
      <c r="C103" s="325">
        <v>390</v>
      </c>
      <c r="D103" s="837"/>
      <c r="E103" s="332"/>
      <c r="F103" s="332"/>
      <c r="G103" s="330"/>
      <c r="H103" s="330"/>
    </row>
    <row r="104" spans="1:8" s="333" customFormat="1" ht="23.25">
      <c r="A104" s="382">
        <v>43122</v>
      </c>
      <c r="B104" s="331" t="s">
        <v>715</v>
      </c>
      <c r="C104" s="325">
        <v>741</v>
      </c>
      <c r="D104" s="837"/>
      <c r="E104" s="332"/>
      <c r="F104" s="332"/>
      <c r="G104" s="330"/>
      <c r="H104" s="330"/>
    </row>
    <row r="105" spans="1:8" s="333" customFormat="1" ht="23.25">
      <c r="A105" s="382">
        <v>43123</v>
      </c>
      <c r="B105" s="331" t="s">
        <v>627</v>
      </c>
      <c r="C105" s="325">
        <v>140</v>
      </c>
      <c r="D105" s="837"/>
      <c r="E105" s="332"/>
      <c r="F105" s="332"/>
      <c r="G105" s="330"/>
      <c r="H105" s="330"/>
    </row>
    <row r="106" spans="1:8" s="333" customFormat="1" ht="23.25">
      <c r="A106" s="382">
        <v>43123</v>
      </c>
      <c r="B106" s="331" t="s">
        <v>716</v>
      </c>
      <c r="C106" s="325">
        <v>390</v>
      </c>
      <c r="D106" s="837"/>
      <c r="E106" s="332"/>
      <c r="F106" s="332"/>
      <c r="G106" s="330"/>
      <c r="H106" s="330"/>
    </row>
    <row r="107" spans="1:8" s="333" customFormat="1" ht="23.25">
      <c r="A107" s="382">
        <v>43123</v>
      </c>
      <c r="B107" s="331" t="s">
        <v>719</v>
      </c>
      <c r="C107" s="325">
        <v>140</v>
      </c>
      <c r="D107" s="837"/>
      <c r="E107" s="332"/>
      <c r="F107" s="332"/>
      <c r="G107" s="330"/>
      <c r="H107" s="330"/>
    </row>
    <row r="108" spans="1:8" s="333" customFormat="1" ht="23.25">
      <c r="A108" s="382">
        <v>43123</v>
      </c>
      <c r="B108" s="331" t="s">
        <v>716</v>
      </c>
      <c r="C108" s="325">
        <v>351</v>
      </c>
      <c r="D108" s="837"/>
      <c r="E108" s="332"/>
      <c r="F108" s="332"/>
      <c r="G108" s="330"/>
      <c r="H108" s="330"/>
    </row>
    <row r="109" spans="1:8" s="333" customFormat="1" ht="23.25">
      <c r="A109" s="382">
        <v>43123</v>
      </c>
      <c r="B109" s="331" t="s">
        <v>505</v>
      </c>
      <c r="C109" s="325">
        <v>390</v>
      </c>
      <c r="D109" s="837"/>
      <c r="E109" s="332"/>
      <c r="F109" s="332"/>
      <c r="G109" s="330"/>
      <c r="H109" s="330"/>
    </row>
    <row r="110" spans="1:8" s="333" customFormat="1" ht="23.25">
      <c r="A110" s="382">
        <v>43123</v>
      </c>
      <c r="B110" s="331" t="s">
        <v>561</v>
      </c>
      <c r="C110" s="325">
        <v>900</v>
      </c>
      <c r="D110" s="837"/>
      <c r="E110" s="332"/>
      <c r="F110" s="332"/>
      <c r="G110" s="330"/>
      <c r="H110" s="330"/>
    </row>
    <row r="111" spans="1:8" s="333" customFormat="1" ht="23.25">
      <c r="A111" s="382">
        <v>43123</v>
      </c>
      <c r="B111" s="331" t="s">
        <v>718</v>
      </c>
      <c r="C111" s="325">
        <v>340</v>
      </c>
      <c r="D111" s="837"/>
    </row>
    <row r="112" spans="1:8" s="343" customFormat="1" ht="23.25">
      <c r="A112" s="429">
        <v>43123</v>
      </c>
      <c r="B112" s="341" t="s">
        <v>717</v>
      </c>
      <c r="C112" s="351">
        <v>390</v>
      </c>
      <c r="D112" s="430">
        <v>390</v>
      </c>
      <c r="E112" s="342"/>
      <c r="F112" s="342"/>
      <c r="G112" s="340"/>
      <c r="H112" s="340"/>
    </row>
    <row r="113" spans="1:5" s="333" customFormat="1" ht="24" customHeight="1">
      <c r="A113" s="382">
        <v>43124</v>
      </c>
      <c r="B113" s="331" t="s">
        <v>502</v>
      </c>
      <c r="C113" s="325">
        <v>140</v>
      </c>
      <c r="D113" s="354">
        <v>140</v>
      </c>
    </row>
    <row r="114" spans="1:5" s="343" customFormat="1" ht="23.25">
      <c r="A114" s="429">
        <v>43125</v>
      </c>
      <c r="B114" s="341" t="s">
        <v>721</v>
      </c>
      <c r="C114" s="351">
        <v>745</v>
      </c>
      <c r="D114" s="845">
        <v>1135</v>
      </c>
    </row>
    <row r="115" spans="1:5" s="343" customFormat="1" ht="23.25">
      <c r="A115" s="429">
        <v>43125</v>
      </c>
      <c r="B115" s="341" t="s">
        <v>722</v>
      </c>
      <c r="C115" s="351">
        <v>390</v>
      </c>
      <c r="D115" s="846"/>
    </row>
    <row r="116" spans="1:5" s="333" customFormat="1" ht="23.25">
      <c r="A116" s="382">
        <v>43126</v>
      </c>
      <c r="B116" s="331" t="s">
        <v>724</v>
      </c>
      <c r="C116" s="325">
        <v>200</v>
      </c>
      <c r="D116" s="842">
        <v>825</v>
      </c>
    </row>
    <row r="117" spans="1:5" s="333" customFormat="1" ht="26.25">
      <c r="A117" s="382">
        <v>43126</v>
      </c>
      <c r="B117" s="331" t="s">
        <v>725</v>
      </c>
      <c r="C117" s="325">
        <v>285</v>
      </c>
      <c r="D117" s="843"/>
      <c r="E117" s="440"/>
    </row>
    <row r="118" spans="1:5" s="333" customFormat="1" ht="26.25">
      <c r="A118" s="382">
        <v>43126</v>
      </c>
      <c r="B118" s="331" t="s">
        <v>726</v>
      </c>
      <c r="C118" s="325">
        <v>340</v>
      </c>
      <c r="D118" s="843"/>
      <c r="E118" s="433"/>
    </row>
    <row r="119" spans="1:5" ht="23.25">
      <c r="A119" s="382">
        <v>43127</v>
      </c>
      <c r="B119" s="331" t="s">
        <v>491</v>
      </c>
      <c r="C119" s="325">
        <v>140</v>
      </c>
      <c r="D119" s="431">
        <v>140</v>
      </c>
    </row>
    <row r="120" spans="1:5" ht="23.25">
      <c r="A120" s="429">
        <v>43127</v>
      </c>
      <c r="B120" s="341" t="s">
        <v>727</v>
      </c>
      <c r="C120" s="351">
        <v>700</v>
      </c>
      <c r="D120" s="432">
        <v>700</v>
      </c>
    </row>
    <row r="121" spans="1:5" s="333" customFormat="1" ht="23.25">
      <c r="A121" s="382">
        <v>43128</v>
      </c>
      <c r="B121" s="331" t="s">
        <v>503</v>
      </c>
      <c r="C121" s="325">
        <v>140</v>
      </c>
      <c r="D121" s="842">
        <v>920</v>
      </c>
    </row>
    <row r="122" spans="1:5" s="333" customFormat="1" ht="23.25">
      <c r="A122" s="382">
        <v>43128</v>
      </c>
      <c r="B122" s="331" t="s">
        <v>605</v>
      </c>
      <c r="C122" s="325">
        <v>390</v>
      </c>
      <c r="D122" s="844"/>
      <c r="E122" s="439"/>
    </row>
    <row r="123" spans="1:5" s="333" customFormat="1" ht="23.25">
      <c r="A123" s="382">
        <v>43128</v>
      </c>
      <c r="B123" s="331" t="s">
        <v>232</v>
      </c>
      <c r="C123" s="325">
        <v>390</v>
      </c>
      <c r="D123" s="844"/>
    </row>
    <row r="124" spans="1:5" s="438" customFormat="1" ht="23.25">
      <c r="A124" s="434">
        <v>43129</v>
      </c>
      <c r="B124" s="435" t="s">
        <v>728</v>
      </c>
      <c r="C124" s="436">
        <v>140</v>
      </c>
      <c r="D124" s="437">
        <v>140</v>
      </c>
    </row>
    <row r="126" spans="1:5">
      <c r="C126" s="258"/>
    </row>
    <row r="127" spans="1:5" ht="23.25">
      <c r="B127" s="58" t="s">
        <v>736</v>
      </c>
      <c r="C127" s="284">
        <f>SUM(C41:C126)</f>
        <v>25912</v>
      </c>
      <c r="D127" s="4">
        <f>SUM(D41:D126)</f>
        <v>25912</v>
      </c>
    </row>
    <row r="128" spans="1:5" ht="23.25">
      <c r="C128" s="284">
        <f>25912-C127</f>
        <v>0</v>
      </c>
      <c r="D128" s="1"/>
    </row>
    <row r="129" spans="1:7" ht="23.25">
      <c r="C129" s="1"/>
      <c r="D129" s="1"/>
    </row>
    <row r="130" spans="1:7">
      <c r="A130" s="280"/>
      <c r="C130" s="258"/>
      <c r="D130" s="258"/>
      <c r="F130" s="258"/>
      <c r="G130" s="258"/>
    </row>
    <row r="131" spans="1:7">
      <c r="A131" s="280"/>
      <c r="D131" s="258"/>
      <c r="F131" s="258"/>
      <c r="G131" s="258"/>
    </row>
    <row r="132" spans="1:7">
      <c r="A132" s="280"/>
      <c r="D132" s="258"/>
      <c r="F132" s="258"/>
      <c r="G132" s="258"/>
    </row>
    <row r="133" spans="1:7">
      <c r="A133" s="280"/>
      <c r="C133" s="258"/>
      <c r="D133" s="258"/>
      <c r="F133" s="258"/>
      <c r="G133" s="258"/>
    </row>
    <row r="134" spans="1:7">
      <c r="A134" s="280"/>
      <c r="C134" s="258"/>
      <c r="D134" s="258"/>
      <c r="F134" s="258"/>
      <c r="G134" s="258"/>
    </row>
    <row r="135" spans="1:7">
      <c r="A135" s="280"/>
      <c r="D135" s="258"/>
      <c r="F135" s="258"/>
      <c r="G135" s="258"/>
    </row>
    <row r="136" spans="1:7">
      <c r="A136" s="280"/>
      <c r="D136" s="258"/>
      <c r="F136" s="258"/>
      <c r="G136" s="258"/>
    </row>
    <row r="137" spans="1:7" ht="23.25">
      <c r="A137" s="382">
        <v>43131</v>
      </c>
      <c r="B137" s="331" t="s">
        <v>669</v>
      </c>
      <c r="C137" s="325">
        <v>351</v>
      </c>
      <c r="D137" s="839">
        <v>1007</v>
      </c>
    </row>
    <row r="138" spans="1:7" ht="23.25">
      <c r="A138" s="382">
        <v>43131</v>
      </c>
      <c r="B138" s="331" t="s">
        <v>574</v>
      </c>
      <c r="C138" s="325">
        <v>140</v>
      </c>
      <c r="D138" s="839"/>
    </row>
    <row r="139" spans="1:7" ht="23.25">
      <c r="A139" s="382">
        <v>43131</v>
      </c>
      <c r="B139" s="331" t="s">
        <v>574</v>
      </c>
      <c r="C139" s="325">
        <v>126</v>
      </c>
      <c r="D139" s="839"/>
    </row>
    <row r="140" spans="1:7" ht="23.25">
      <c r="A140" s="382">
        <v>43131</v>
      </c>
      <c r="B140" s="331" t="s">
        <v>729</v>
      </c>
      <c r="C140" s="325">
        <v>390</v>
      </c>
      <c r="D140" s="839"/>
      <c r="F140" s="258"/>
      <c r="G140" s="258"/>
    </row>
    <row r="141" spans="1:7" ht="23.25">
      <c r="A141" s="280"/>
      <c r="B141" s="331"/>
      <c r="C141" s="325"/>
      <c r="D141" s="258"/>
      <c r="F141" s="258"/>
      <c r="G141" s="258"/>
    </row>
    <row r="142" spans="1:7">
      <c r="A142" s="280"/>
      <c r="D142" s="258"/>
      <c r="F142" s="258"/>
      <c r="G142" s="258"/>
    </row>
    <row r="143" spans="1:7">
      <c r="A143" s="280"/>
      <c r="D143" s="258"/>
      <c r="F143" s="258"/>
      <c r="G143" s="258"/>
    </row>
    <row r="144" spans="1:7">
      <c r="A144" s="280"/>
      <c r="C144">
        <f>SUM(C143)</f>
        <v>0</v>
      </c>
      <c r="D144" s="258"/>
      <c r="F144" s="258"/>
      <c r="G144" s="258"/>
    </row>
    <row r="145" spans="1:12">
      <c r="A145" s="280"/>
      <c r="D145" s="258"/>
      <c r="F145" s="258"/>
      <c r="G145" s="258"/>
    </row>
    <row r="146" spans="1:12">
      <c r="A146" s="280"/>
      <c r="D146" s="258"/>
      <c r="F146" s="258"/>
      <c r="G146" s="258"/>
    </row>
    <row r="147" spans="1:12">
      <c r="A147" s="280"/>
      <c r="D147" s="258"/>
      <c r="F147" s="258"/>
      <c r="G147" s="258"/>
    </row>
    <row r="148" spans="1:12" s="419" customFormat="1" ht="54.75">
      <c r="A148" s="417" t="s">
        <v>711</v>
      </c>
      <c r="B148" s="418"/>
      <c r="D148" s="420"/>
      <c r="E148" s="420"/>
      <c r="F148" s="420"/>
      <c r="K148" s="421" t="s">
        <v>468</v>
      </c>
      <c r="L148" s="420"/>
    </row>
    <row r="149" spans="1:12" ht="23.25">
      <c r="A149" s="127" t="s">
        <v>3</v>
      </c>
      <c r="B149" s="254" t="s">
        <v>4</v>
      </c>
      <c r="C149" s="102" t="s">
        <v>5</v>
      </c>
      <c r="D149" s="102" t="s">
        <v>6</v>
      </c>
      <c r="E149" s="102" t="s">
        <v>7</v>
      </c>
      <c r="F149" s="102"/>
      <c r="G149" s="422"/>
      <c r="H149" s="51"/>
      <c r="I149" s="51"/>
      <c r="J149" s="51" t="s">
        <v>7</v>
      </c>
      <c r="K149" s="98">
        <v>6253.23</v>
      </c>
    </row>
    <row r="150" spans="1:12" ht="23.25">
      <c r="A150" s="148">
        <v>43103</v>
      </c>
      <c r="B150" s="353" t="s">
        <v>712</v>
      </c>
      <c r="C150" s="4">
        <v>490</v>
      </c>
      <c r="D150" s="4">
        <v>14.51</v>
      </c>
      <c r="E150" s="4">
        <f>C150-D150</f>
        <v>475.49</v>
      </c>
      <c r="F150" s="335">
        <v>475.47</v>
      </c>
      <c r="G150" s="1" t="s">
        <v>581</v>
      </c>
      <c r="H150" s="4"/>
      <c r="I150" s="4"/>
      <c r="J150" s="4"/>
      <c r="K150" s="104"/>
    </row>
    <row r="151" spans="1:12" s="428" customFormat="1" ht="23.25">
      <c r="A151" s="423">
        <v>43121</v>
      </c>
      <c r="B151" s="424" t="s">
        <v>713</v>
      </c>
      <c r="C151" s="425">
        <v>150</v>
      </c>
      <c r="D151" s="425"/>
      <c r="E151" s="425">
        <f>C151-D151</f>
        <v>150</v>
      </c>
      <c r="F151" s="426">
        <f>F150+E151</f>
        <v>625.47</v>
      </c>
      <c r="G151" s="427"/>
      <c r="H151" s="425"/>
      <c r="I151" s="425"/>
      <c r="J151" s="425"/>
      <c r="K151" s="425"/>
    </row>
    <row r="152" spans="1:12" s="282" customFormat="1" ht="23.25">
      <c r="A152" s="148"/>
      <c r="B152" s="353"/>
      <c r="C152" s="4"/>
      <c r="D152" s="4"/>
      <c r="E152" s="4"/>
      <c r="G152" s="1"/>
      <c r="H152" s="4"/>
      <c r="I152" s="4"/>
      <c r="J152" s="4"/>
      <c r="K152" s="4"/>
    </row>
    <row r="153" spans="1:12" ht="23.25">
      <c r="A153" s="148"/>
      <c r="B153" s="19"/>
      <c r="C153" s="4"/>
      <c r="D153" s="4"/>
      <c r="E153" s="4"/>
      <c r="H153" s="4"/>
      <c r="I153" s="4"/>
      <c r="J153" s="4"/>
      <c r="K153" s="104"/>
    </row>
    <row r="154" spans="1:12" ht="23.25">
      <c r="A154" s="148"/>
      <c r="B154" s="19"/>
      <c r="C154" s="4"/>
      <c r="D154" s="4"/>
      <c r="E154" s="4"/>
      <c r="F154" s="4"/>
      <c r="G154" s="1"/>
      <c r="H154" s="4"/>
      <c r="I154" s="4"/>
      <c r="J154" s="4"/>
      <c r="K154" s="104"/>
    </row>
    <row r="155" spans="1:12" ht="23.25">
      <c r="A155" s="148"/>
      <c r="B155" s="19"/>
      <c r="C155" s="4"/>
      <c r="D155" s="4"/>
      <c r="E155" s="4"/>
      <c r="F155" s="4"/>
      <c r="G155" s="1"/>
      <c r="H155" s="4"/>
      <c r="I155" s="4"/>
      <c r="J155" s="4"/>
      <c r="K155" s="104"/>
    </row>
    <row r="156" spans="1:12" ht="23.25">
      <c r="A156" s="363"/>
      <c r="B156" s="396"/>
      <c r="C156" s="4"/>
      <c r="D156" s="4"/>
      <c r="E156" s="4"/>
      <c r="F156" s="4"/>
      <c r="G156" s="1"/>
      <c r="H156" s="4"/>
      <c r="I156" s="4"/>
      <c r="J156" s="4"/>
      <c r="K156" s="104"/>
    </row>
    <row r="157" spans="1:12" ht="23.25">
      <c r="A157" s="363"/>
      <c r="B157" s="19"/>
      <c r="C157" s="4"/>
      <c r="D157" s="4"/>
      <c r="E157" s="4"/>
      <c r="F157" s="4"/>
      <c r="G157" s="1"/>
      <c r="H157" s="4"/>
      <c r="I157" s="4"/>
      <c r="J157" s="4"/>
      <c r="K157" s="104"/>
    </row>
    <row r="158" spans="1:12" ht="18.75" customHeight="1">
      <c r="A158" s="363"/>
      <c r="B158" s="19"/>
      <c r="C158" s="397"/>
      <c r="D158" s="4"/>
      <c r="E158" s="4"/>
      <c r="H158" s="4"/>
      <c r="I158" s="4"/>
      <c r="J158" s="4"/>
      <c r="K158" s="98"/>
    </row>
    <row r="159" spans="1:12" ht="18.75" customHeight="1">
      <c r="A159" s="363"/>
      <c r="B159" s="19"/>
      <c r="C159" s="397"/>
      <c r="D159" s="4"/>
      <c r="E159" s="4"/>
      <c r="H159" s="4"/>
      <c r="I159" s="4"/>
      <c r="J159" s="4"/>
      <c r="K159" s="98"/>
    </row>
    <row r="160" spans="1:12" ht="18.75" customHeight="1">
      <c r="A160" s="363"/>
      <c r="B160" s="19"/>
      <c r="C160" s="246"/>
      <c r="D160" s="4"/>
      <c r="E160" s="4"/>
      <c r="F160" s="397"/>
      <c r="H160" s="4"/>
      <c r="I160" s="4"/>
      <c r="J160" s="4"/>
      <c r="K160" s="98"/>
    </row>
    <row r="161" spans="1:11" ht="18.75" customHeight="1">
      <c r="A161" s="363"/>
      <c r="B161" s="19"/>
      <c r="C161" s="246"/>
      <c r="D161" s="4"/>
      <c r="E161" s="4"/>
      <c r="H161" s="4"/>
      <c r="I161" s="4"/>
      <c r="J161" s="4"/>
      <c r="K161" s="98"/>
    </row>
    <row r="162" spans="1:11" ht="18.75" customHeight="1">
      <c r="A162" s="363"/>
      <c r="B162" s="19"/>
      <c r="C162" s="246"/>
      <c r="D162" s="4"/>
      <c r="E162" s="4"/>
      <c r="H162" s="4"/>
      <c r="I162" s="4"/>
      <c r="J162" s="4"/>
      <c r="K162" s="98"/>
    </row>
    <row r="163" spans="1:11" ht="23.25">
      <c r="E163" s="4"/>
    </row>
    <row r="164" spans="1:11" ht="23.25">
      <c r="E164" s="4"/>
    </row>
    <row r="165" spans="1:11" ht="23.25">
      <c r="E165" s="4"/>
    </row>
    <row r="166" spans="1:11" ht="23.25">
      <c r="E166" s="4"/>
    </row>
    <row r="167" spans="1:11" ht="23.25">
      <c r="E167" s="4"/>
    </row>
    <row r="168" spans="1:11" ht="23.25">
      <c r="E168" s="4"/>
    </row>
    <row r="169" spans="1:11" ht="23.25">
      <c r="E169" s="4"/>
    </row>
    <row r="170" spans="1:11" ht="23.25">
      <c r="E170" s="4"/>
    </row>
    <row r="171" spans="1:11" ht="23.25">
      <c r="E171" s="4"/>
    </row>
    <row r="172" spans="1:11" ht="23.25">
      <c r="E172" s="4"/>
    </row>
    <row r="173" spans="1:11" ht="23.25">
      <c r="E173" s="4"/>
    </row>
    <row r="174" spans="1:11" ht="23.25">
      <c r="E174" s="4"/>
    </row>
    <row r="175" spans="1:11" ht="23.25">
      <c r="E175" s="4"/>
    </row>
  </sheetData>
  <customSheetViews>
    <customSheetView guid="{DD41D0B5-6320-4E50-909F-3C946F1CC831}" scale="124" fitToPage="1" topLeftCell="A31">
      <selection sqref="A1:XFD33"/>
      <pageMargins left="0.7" right="0.7" top="0.75" bottom="0.75" header="0.3" footer="0.3"/>
      <pageSetup paperSize="3" scale="36" orientation="portrait" horizontalDpi="4294967293" verticalDpi="4294967293" r:id="rId1"/>
    </customSheetView>
  </customSheetViews>
  <mergeCells count="19">
    <mergeCell ref="A39:XFD39"/>
    <mergeCell ref="D41:D42"/>
    <mergeCell ref="E41:E44"/>
    <mergeCell ref="D44:D46"/>
    <mergeCell ref="D54:D55"/>
    <mergeCell ref="D96:D97"/>
    <mergeCell ref="D102:D111"/>
    <mergeCell ref="D48:D50"/>
    <mergeCell ref="D137:D140"/>
    <mergeCell ref="D60:D61"/>
    <mergeCell ref="D62:D70"/>
    <mergeCell ref="D72:D73"/>
    <mergeCell ref="D74:D77"/>
    <mergeCell ref="D78:D79"/>
    <mergeCell ref="D116:D118"/>
    <mergeCell ref="D121:D123"/>
    <mergeCell ref="D114:D115"/>
    <mergeCell ref="D81:D83"/>
    <mergeCell ref="D85:D95"/>
  </mergeCells>
  <pageMargins left="0.7" right="0.7" top="0.75" bottom="0.75" header="0.3" footer="0.3"/>
  <pageSetup paperSize="3" scale="36" orientation="portrait" horizontalDpi="4294967293" verticalDpi="4294967293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1"/>
  <sheetViews>
    <sheetView workbookViewId="0">
      <selection activeCell="B68" sqref="B68"/>
    </sheetView>
  </sheetViews>
  <sheetFormatPr defaultRowHeight="15.75"/>
  <cols>
    <col min="1" max="1" width="18.125" customWidth="1"/>
    <col min="2" max="2" width="24.75" bestFit="1" customWidth="1"/>
    <col min="3" max="3" width="39.5" customWidth="1"/>
    <col min="4" max="4" width="29.625" style="70" customWidth="1"/>
    <col min="5" max="5" width="32.75" bestFit="1" customWidth="1"/>
    <col min="6" max="6" width="20.875" customWidth="1"/>
    <col min="7" max="7" width="19.25" customWidth="1"/>
    <col min="8" max="8" width="16.125" customWidth="1"/>
    <col min="9" max="9" width="15.375" customWidth="1"/>
    <col min="10" max="10" width="20.25" customWidth="1"/>
    <col min="11" max="11" width="21.75" customWidth="1"/>
    <col min="12" max="12" width="15" bestFit="1" customWidth="1"/>
    <col min="13" max="13" width="16.5" bestFit="1" customWidth="1"/>
  </cols>
  <sheetData>
    <row r="1" spans="1:13" s="453" customFormat="1" ht="54.75">
      <c r="A1" s="451" t="s">
        <v>739</v>
      </c>
      <c r="B1" s="452"/>
      <c r="D1" s="485"/>
      <c r="E1" s="454"/>
      <c r="F1" s="454"/>
      <c r="K1" s="455" t="s">
        <v>468</v>
      </c>
      <c r="L1" s="454"/>
    </row>
    <row r="2" spans="1:13" s="1" customFormat="1" ht="23.25">
      <c r="A2" s="507" t="s">
        <v>779</v>
      </c>
      <c r="B2" s="506" t="s">
        <v>782</v>
      </c>
      <c r="C2" s="506" t="s">
        <v>780</v>
      </c>
      <c r="D2" s="508" t="s">
        <v>758</v>
      </c>
      <c r="E2" s="509" t="s">
        <v>44</v>
      </c>
      <c r="F2" s="509" t="s">
        <v>674</v>
      </c>
      <c r="G2" s="509" t="s">
        <v>581</v>
      </c>
      <c r="H2" s="509" t="s">
        <v>527</v>
      </c>
      <c r="I2" s="506" t="s">
        <v>506</v>
      </c>
      <c r="J2" s="508" t="s">
        <v>5</v>
      </c>
      <c r="K2" s="508" t="s">
        <v>6</v>
      </c>
      <c r="L2" s="508" t="s">
        <v>7</v>
      </c>
      <c r="M2" s="510">
        <v>8835.3799999999992</v>
      </c>
    </row>
    <row r="3" spans="1:13" s="1" customFormat="1" ht="23.25">
      <c r="A3" s="507"/>
      <c r="B3" s="506"/>
      <c r="C3" s="506"/>
      <c r="D3" s="508"/>
      <c r="E3" s="509"/>
      <c r="F3" s="509"/>
      <c r="G3" s="509"/>
      <c r="H3" s="509"/>
      <c r="I3" s="506"/>
      <c r="J3" s="508"/>
      <c r="K3" s="508"/>
      <c r="L3" s="508">
        <v>657.7</v>
      </c>
      <c r="M3" s="510"/>
    </row>
    <row r="4" spans="1:13" ht="23.25">
      <c r="A4" s="148">
        <v>43137</v>
      </c>
      <c r="B4" s="515">
        <v>3</v>
      </c>
      <c r="C4" s="383">
        <f>EDATE(A4,B4)</f>
        <v>43226</v>
      </c>
      <c r="D4" s="353" t="s">
        <v>161</v>
      </c>
      <c r="E4" s="4">
        <v>405</v>
      </c>
      <c r="F4" s="214"/>
      <c r="G4" s="4"/>
      <c r="H4" s="335"/>
      <c r="I4" s="1"/>
      <c r="J4" s="4">
        <v>405</v>
      </c>
      <c r="K4" s="4">
        <v>14.33</v>
      </c>
      <c r="L4" s="4">
        <f>J4-K4</f>
        <v>390.67</v>
      </c>
      <c r="M4" s="104">
        <f>M2+L3+L4</f>
        <v>9883.75</v>
      </c>
    </row>
    <row r="5" spans="1:13" ht="23.25">
      <c r="A5" s="148"/>
      <c r="B5" s="515"/>
      <c r="C5" s="383"/>
      <c r="D5" s="353"/>
      <c r="E5" s="4"/>
      <c r="F5" s="214"/>
      <c r="G5" s="4"/>
      <c r="H5" s="335"/>
      <c r="I5" s="1"/>
      <c r="J5" s="4"/>
      <c r="K5" s="4"/>
      <c r="L5" s="9">
        <v>3095.44</v>
      </c>
      <c r="M5" s="104"/>
    </row>
    <row r="6" spans="1:13" ht="23.25">
      <c r="A6" s="148">
        <v>43154</v>
      </c>
      <c r="B6" s="515">
        <v>3</v>
      </c>
      <c r="C6" s="383">
        <f>EDATE(A6,B6)</f>
        <v>43243</v>
      </c>
      <c r="D6" s="353" t="s">
        <v>617</v>
      </c>
      <c r="E6" s="4">
        <v>405</v>
      </c>
      <c r="F6" s="214"/>
      <c r="G6" s="4"/>
      <c r="H6" s="397"/>
      <c r="I6" s="1"/>
      <c r="J6" s="4">
        <v>405</v>
      </c>
      <c r="K6" s="4">
        <v>14.33</v>
      </c>
      <c r="L6" s="4">
        <f>J6-K6</f>
        <v>390.67</v>
      </c>
      <c r="M6" s="104">
        <f>M4+L5+L6</f>
        <v>13369.86</v>
      </c>
    </row>
    <row r="7" spans="1:13" s="282" customFormat="1" ht="23.25">
      <c r="A7" s="148">
        <v>43155</v>
      </c>
      <c r="B7" s="515">
        <v>3</v>
      </c>
      <c r="C7" s="383">
        <f>EDATE(A7,B7)</f>
        <v>43244</v>
      </c>
      <c r="D7" s="353" t="s">
        <v>771</v>
      </c>
      <c r="E7" s="4">
        <v>405</v>
      </c>
      <c r="F7" s="214"/>
      <c r="G7" s="395"/>
      <c r="I7" s="1"/>
      <c r="J7" s="4">
        <v>405</v>
      </c>
      <c r="K7" s="4">
        <v>14.33</v>
      </c>
      <c r="L7" s="4">
        <f>J7-K7</f>
        <v>390.67</v>
      </c>
      <c r="M7" s="104">
        <f>M6+L7</f>
        <v>13760.53</v>
      </c>
    </row>
    <row r="8" spans="1:13" s="282" customFormat="1" ht="23.25">
      <c r="A8" s="148"/>
      <c r="B8" s="515"/>
      <c r="C8" s="383"/>
      <c r="D8" s="353"/>
      <c r="E8" s="4"/>
      <c r="F8" s="214"/>
      <c r="G8" s="395"/>
      <c r="I8" s="1"/>
      <c r="J8" s="4"/>
      <c r="K8" s="4"/>
      <c r="L8" s="9">
        <v>-281.33999999999997</v>
      </c>
      <c r="M8" s="104"/>
    </row>
    <row r="9" spans="1:13" ht="23.25">
      <c r="A9" s="148">
        <v>43155</v>
      </c>
      <c r="B9" s="515">
        <v>1</v>
      </c>
      <c r="C9" s="383">
        <f>EDATE(A9,B9)</f>
        <v>43183</v>
      </c>
      <c r="D9" s="19" t="s">
        <v>723</v>
      </c>
      <c r="E9" s="4">
        <v>150</v>
      </c>
      <c r="F9" s="214"/>
      <c r="J9" s="4">
        <v>150</v>
      </c>
      <c r="K9" s="4">
        <v>5.4</v>
      </c>
      <c r="L9" s="4">
        <f>J9-K9</f>
        <v>144.6</v>
      </c>
      <c r="M9" s="541">
        <f>M7+L8+L9</f>
        <v>13623.79</v>
      </c>
    </row>
    <row r="10" spans="1:13" ht="23.25">
      <c r="A10" s="148"/>
      <c r="B10" s="515"/>
      <c r="C10" s="383"/>
      <c r="D10" s="19"/>
      <c r="E10" s="4"/>
      <c r="F10" s="214"/>
      <c r="J10" s="4"/>
      <c r="K10" s="4"/>
      <c r="L10" s="4">
        <v>-144.6</v>
      </c>
      <c r="M10" s="541">
        <f>M9+L10</f>
        <v>13479.19</v>
      </c>
    </row>
    <row r="11" spans="1:13" ht="23.25">
      <c r="A11" s="148"/>
      <c r="B11" s="515"/>
      <c r="C11" s="383"/>
      <c r="D11" s="19"/>
      <c r="E11" s="542">
        <f>SUM(E4:E9)</f>
        <v>1365</v>
      </c>
      <c r="F11" s="214"/>
      <c r="J11" s="4"/>
      <c r="K11" s="4"/>
      <c r="L11" s="4"/>
      <c r="M11" s="104"/>
    </row>
    <row r="12" spans="1:13" ht="23.25">
      <c r="A12" s="148"/>
      <c r="B12" s="515"/>
      <c r="C12" s="383"/>
      <c r="D12" s="19"/>
      <c r="E12" s="4"/>
      <c r="F12" s="214"/>
      <c r="J12" s="4"/>
      <c r="K12" s="4"/>
      <c r="L12" s="4"/>
      <c r="M12" s="104"/>
    </row>
    <row r="13" spans="1:13" ht="23.25">
      <c r="A13" s="148"/>
      <c r="B13" s="515"/>
      <c r="C13" s="383"/>
      <c r="D13" s="19"/>
      <c r="E13" s="4"/>
      <c r="F13" s="214"/>
      <c r="J13" s="4"/>
      <c r="K13" s="4"/>
      <c r="L13" s="4"/>
      <c r="M13" s="104"/>
    </row>
    <row r="14" spans="1:13" ht="23.25">
      <c r="A14" s="148"/>
      <c r="B14" s="515"/>
      <c r="C14" s="383"/>
      <c r="D14" s="19"/>
      <c r="E14" s="4"/>
      <c r="F14" s="214"/>
      <c r="J14" s="4"/>
      <c r="K14" s="4"/>
      <c r="L14" s="4"/>
      <c r="M14" s="104"/>
    </row>
    <row r="15" spans="1:13" ht="23.25">
      <c r="A15" s="148"/>
      <c r="B15" s="515"/>
      <c r="C15" s="383"/>
      <c r="D15" s="19"/>
      <c r="E15" s="4"/>
      <c r="F15" s="214"/>
      <c r="J15" s="4"/>
      <c r="K15" s="4"/>
      <c r="L15" s="4"/>
      <c r="M15" s="104"/>
    </row>
    <row r="16" spans="1:13" ht="23.25">
      <c r="A16" s="363"/>
      <c r="B16" s="19"/>
      <c r="C16" s="4"/>
      <c r="D16" s="214"/>
      <c r="E16" s="4"/>
      <c r="F16" s="4"/>
      <c r="G16" s="1"/>
      <c r="H16" s="4"/>
      <c r="I16" s="4"/>
      <c r="J16" s="4"/>
      <c r="K16" s="104"/>
    </row>
    <row r="17" spans="1:11" s="449" customFormat="1" ht="54.75">
      <c r="A17" s="449" t="s">
        <v>740</v>
      </c>
      <c r="D17" s="487"/>
      <c r="E17" s="450"/>
    </row>
    <row r="18" spans="1:11" s="857" customFormat="1" ht="15">
      <c r="A18" s="857" t="s">
        <v>741</v>
      </c>
    </row>
    <row r="19" spans="1:11" s="353" customFormat="1" ht="23.25">
      <c r="A19" s="511" t="s">
        <v>781</v>
      </c>
      <c r="B19" s="511" t="s">
        <v>782</v>
      </c>
      <c r="C19" s="511" t="s">
        <v>780</v>
      </c>
      <c r="D19" s="511" t="s">
        <v>783</v>
      </c>
      <c r="E19" s="512" t="s">
        <v>759</v>
      </c>
      <c r="F19" s="513"/>
      <c r="G19" s="511"/>
      <c r="H19" s="514"/>
    </row>
    <row r="20" spans="1:11" s="358" customFormat="1" ht="23.25">
      <c r="A20" s="383">
        <v>43131</v>
      </c>
      <c r="B20" s="502">
        <v>3</v>
      </c>
      <c r="C20" s="383">
        <f>EDATE(A20,B20)</f>
        <v>43220</v>
      </c>
      <c r="D20" s="383" t="s">
        <v>785</v>
      </c>
      <c r="E20" s="356" t="s">
        <v>669</v>
      </c>
      <c r="F20" s="357">
        <v>351</v>
      </c>
      <c r="G20" s="855">
        <v>1007</v>
      </c>
      <c r="H20" s="858" t="s">
        <v>742</v>
      </c>
      <c r="J20" s="357"/>
    </row>
    <row r="21" spans="1:11" s="358" customFormat="1" ht="23.25">
      <c r="A21" s="383">
        <v>43131</v>
      </c>
      <c r="B21" s="502">
        <v>1</v>
      </c>
      <c r="C21" s="383">
        <f t="shared" ref="C21:C84" si="0">EDATE(A21,B21)</f>
        <v>43159</v>
      </c>
      <c r="D21" s="383" t="s">
        <v>785</v>
      </c>
      <c r="E21" s="356" t="s">
        <v>574</v>
      </c>
      <c r="F21" s="357">
        <v>140</v>
      </c>
      <c r="G21" s="854"/>
      <c r="H21" s="858"/>
      <c r="J21" s="459"/>
    </row>
    <row r="22" spans="1:11" s="358" customFormat="1" ht="23.25">
      <c r="A22" s="383">
        <v>43131</v>
      </c>
      <c r="B22" s="502">
        <v>1</v>
      </c>
      <c r="C22" s="383">
        <f t="shared" si="0"/>
        <v>43159</v>
      </c>
      <c r="D22" s="383" t="s">
        <v>785</v>
      </c>
      <c r="E22" s="356" t="s">
        <v>574</v>
      </c>
      <c r="F22" s="357">
        <v>126</v>
      </c>
      <c r="G22" s="854"/>
      <c r="H22" s="858"/>
      <c r="J22" s="459"/>
    </row>
    <row r="23" spans="1:11" s="358" customFormat="1" ht="23.25">
      <c r="A23" s="383">
        <v>43131</v>
      </c>
      <c r="B23" s="502">
        <v>3</v>
      </c>
      <c r="C23" s="383">
        <f t="shared" si="0"/>
        <v>43220</v>
      </c>
      <c r="D23" s="383" t="s">
        <v>785</v>
      </c>
      <c r="E23" s="356" t="s">
        <v>729</v>
      </c>
      <c r="F23" s="357">
        <v>390</v>
      </c>
      <c r="G23" s="854"/>
      <c r="H23" s="858"/>
      <c r="I23" s="456"/>
      <c r="J23" s="459"/>
    </row>
    <row r="24" spans="1:11" s="358" customFormat="1" ht="23.25">
      <c r="A24" s="383"/>
      <c r="B24" s="502"/>
      <c r="C24" s="383"/>
      <c r="D24" s="383" t="s">
        <v>785</v>
      </c>
      <c r="E24" s="356"/>
      <c r="F24" s="357"/>
      <c r="G24" s="488"/>
      <c r="I24" s="456"/>
      <c r="J24" s="456"/>
    </row>
    <row r="25" spans="1:11" s="277" customFormat="1" ht="23.25">
      <c r="A25" s="457">
        <v>43132</v>
      </c>
      <c r="B25" s="502">
        <v>3</v>
      </c>
      <c r="C25" s="383">
        <f t="shared" si="0"/>
        <v>43221</v>
      </c>
      <c r="D25" s="383" t="s">
        <v>785</v>
      </c>
      <c r="E25" s="458" t="s">
        <v>391</v>
      </c>
      <c r="F25" s="459">
        <v>390</v>
      </c>
      <c r="G25" s="853">
        <v>3011</v>
      </c>
      <c r="H25" s="293"/>
      <c r="I25" s="301"/>
      <c r="J25" s="459"/>
      <c r="K25" s="293"/>
    </row>
    <row r="26" spans="1:11" s="277" customFormat="1" ht="23.25">
      <c r="A26" s="457">
        <v>43132</v>
      </c>
      <c r="B26" s="502">
        <v>6</v>
      </c>
      <c r="C26" s="383">
        <f t="shared" si="0"/>
        <v>43313</v>
      </c>
      <c r="D26" s="383" t="s">
        <v>785</v>
      </c>
      <c r="E26" s="458" t="s">
        <v>744</v>
      </c>
      <c r="F26" s="459">
        <v>745</v>
      </c>
      <c r="G26" s="859"/>
      <c r="H26" s="293"/>
      <c r="I26" s="301"/>
      <c r="J26" s="459"/>
      <c r="K26" s="293"/>
    </row>
    <row r="27" spans="1:11" s="277" customFormat="1" ht="23.25">
      <c r="A27" s="457">
        <v>43132</v>
      </c>
      <c r="B27" s="502">
        <v>6</v>
      </c>
      <c r="C27" s="383">
        <f t="shared" si="0"/>
        <v>43313</v>
      </c>
      <c r="D27" s="383" t="s">
        <v>785</v>
      </c>
      <c r="E27" s="458" t="s">
        <v>745</v>
      </c>
      <c r="F27" s="459">
        <v>745</v>
      </c>
      <c r="G27" s="859"/>
      <c r="I27" s="460"/>
      <c r="J27" s="357"/>
    </row>
    <row r="28" spans="1:11" s="277" customFormat="1" ht="23.25">
      <c r="A28" s="457">
        <v>43132</v>
      </c>
      <c r="B28" s="502">
        <v>3</v>
      </c>
      <c r="C28" s="383">
        <f t="shared" si="0"/>
        <v>43221</v>
      </c>
      <c r="D28" s="383" t="s">
        <v>785</v>
      </c>
      <c r="E28" s="458" t="s">
        <v>489</v>
      </c>
      <c r="F28" s="459">
        <v>390</v>
      </c>
      <c r="G28" s="859"/>
      <c r="I28" s="460"/>
      <c r="J28" s="357"/>
    </row>
    <row r="29" spans="1:11" s="277" customFormat="1" ht="23.25">
      <c r="A29" s="457">
        <v>43132</v>
      </c>
      <c r="B29" s="502">
        <v>3</v>
      </c>
      <c r="C29" s="383">
        <f t="shared" si="0"/>
        <v>43221</v>
      </c>
      <c r="D29" s="383" t="s">
        <v>785</v>
      </c>
      <c r="E29" s="458" t="s">
        <v>601</v>
      </c>
      <c r="F29" s="459">
        <v>351</v>
      </c>
      <c r="G29" s="859"/>
      <c r="I29" s="460"/>
      <c r="J29" s="357"/>
    </row>
    <row r="30" spans="1:11" s="277" customFormat="1" ht="23.25">
      <c r="A30" s="457">
        <v>43132</v>
      </c>
      <c r="B30" s="502">
        <v>3</v>
      </c>
      <c r="C30" s="383">
        <f t="shared" si="0"/>
        <v>43221</v>
      </c>
      <c r="D30" s="383" t="s">
        <v>785</v>
      </c>
      <c r="E30" s="458" t="s">
        <v>601</v>
      </c>
      <c r="F30" s="459">
        <v>390</v>
      </c>
      <c r="G30" s="859"/>
      <c r="I30" s="460"/>
      <c r="J30" s="357"/>
    </row>
    <row r="31" spans="1:11" s="480" customFormat="1" ht="23.25">
      <c r="A31" s="477">
        <v>43133</v>
      </c>
      <c r="B31" s="502"/>
      <c r="C31" s="383"/>
      <c r="D31" s="383" t="s">
        <v>785</v>
      </c>
      <c r="E31" s="478" t="s">
        <v>490</v>
      </c>
      <c r="F31" s="479" t="s">
        <v>767</v>
      </c>
      <c r="G31" s="489"/>
      <c r="H31" s="481">
        <v>745</v>
      </c>
      <c r="I31" s="482"/>
      <c r="J31" s="357"/>
    </row>
    <row r="32" spans="1:11" s="277" customFormat="1" ht="23.25">
      <c r="A32" s="457">
        <v>43133</v>
      </c>
      <c r="B32" s="502">
        <v>1</v>
      </c>
      <c r="C32" s="383">
        <f t="shared" si="0"/>
        <v>43161</v>
      </c>
      <c r="D32" s="383" t="s">
        <v>785</v>
      </c>
      <c r="E32" s="458" t="s">
        <v>602</v>
      </c>
      <c r="F32" s="459">
        <v>140</v>
      </c>
      <c r="G32" s="860">
        <v>810</v>
      </c>
      <c r="I32" s="460"/>
      <c r="J32" s="357"/>
    </row>
    <row r="33" spans="1:10" s="277" customFormat="1" ht="23.25">
      <c r="A33" s="457">
        <v>43133</v>
      </c>
      <c r="B33" s="502">
        <v>3</v>
      </c>
      <c r="C33" s="383">
        <f t="shared" si="0"/>
        <v>43222</v>
      </c>
      <c r="D33" s="383" t="s">
        <v>785</v>
      </c>
      <c r="E33" s="458" t="s">
        <v>604</v>
      </c>
      <c r="F33" s="459">
        <v>390</v>
      </c>
      <c r="G33" s="861"/>
      <c r="I33" s="460"/>
      <c r="J33" s="357"/>
    </row>
    <row r="34" spans="1:10" s="277" customFormat="1" ht="23.25">
      <c r="A34" s="457">
        <v>43133</v>
      </c>
      <c r="B34" s="502">
        <v>1</v>
      </c>
      <c r="C34" s="383">
        <f t="shared" si="0"/>
        <v>43161</v>
      </c>
      <c r="D34" s="383" t="s">
        <v>785</v>
      </c>
      <c r="E34" s="458" t="s">
        <v>682</v>
      </c>
      <c r="F34" s="459">
        <v>140</v>
      </c>
      <c r="G34" s="861"/>
      <c r="I34" s="460"/>
      <c r="J34" s="357"/>
    </row>
    <row r="35" spans="1:10" s="277" customFormat="1" ht="23.25">
      <c r="A35" s="457">
        <v>43133</v>
      </c>
      <c r="B35" s="502">
        <v>1</v>
      </c>
      <c r="C35" s="383">
        <f t="shared" si="0"/>
        <v>43161</v>
      </c>
      <c r="D35" s="383" t="s">
        <v>785</v>
      </c>
      <c r="E35" s="458" t="s">
        <v>746</v>
      </c>
      <c r="F35" s="459">
        <v>140</v>
      </c>
      <c r="G35" s="861"/>
      <c r="I35" s="460"/>
      <c r="J35" s="357"/>
    </row>
    <row r="36" spans="1:10" s="358" customFormat="1" ht="23.25">
      <c r="A36" s="383">
        <v>43133</v>
      </c>
      <c r="B36" s="502">
        <v>3</v>
      </c>
      <c r="C36" s="383">
        <f t="shared" si="0"/>
        <v>43222</v>
      </c>
      <c r="D36" s="383" t="s">
        <v>785</v>
      </c>
      <c r="E36" s="356" t="s">
        <v>683</v>
      </c>
      <c r="F36" s="357">
        <v>351</v>
      </c>
      <c r="G36" s="864">
        <v>501</v>
      </c>
      <c r="I36" s="456"/>
      <c r="J36" s="459"/>
    </row>
    <row r="37" spans="1:10" s="358" customFormat="1" ht="23.25">
      <c r="A37" s="383">
        <v>43133</v>
      </c>
      <c r="B37" s="502">
        <v>1</v>
      </c>
      <c r="C37" s="383">
        <f t="shared" si="0"/>
        <v>43161</v>
      </c>
      <c r="D37" s="383" t="s">
        <v>785</v>
      </c>
      <c r="E37" s="356" t="s">
        <v>747</v>
      </c>
      <c r="F37" s="357">
        <v>150</v>
      </c>
      <c r="G37" s="865"/>
      <c r="I37" s="456"/>
      <c r="J37" s="459"/>
    </row>
    <row r="38" spans="1:10" s="277" customFormat="1" ht="23.25">
      <c r="A38" s="516">
        <v>43134</v>
      </c>
      <c r="B38" s="517"/>
      <c r="C38" s="518">
        <f t="shared" si="0"/>
        <v>43134</v>
      </c>
      <c r="D38" s="516" t="s">
        <v>674</v>
      </c>
      <c r="E38" s="519" t="s">
        <v>504</v>
      </c>
      <c r="F38" s="520">
        <v>50</v>
      </c>
      <c r="G38" s="860">
        <v>440</v>
      </c>
      <c r="I38" s="460"/>
      <c r="J38" s="459"/>
    </row>
    <row r="39" spans="1:10" s="277" customFormat="1" ht="23.25">
      <c r="A39" s="457">
        <v>43135</v>
      </c>
      <c r="B39" s="502">
        <v>3</v>
      </c>
      <c r="C39" s="383">
        <f t="shared" si="0"/>
        <v>43224</v>
      </c>
      <c r="D39" s="383" t="s">
        <v>785</v>
      </c>
      <c r="E39" s="458" t="s">
        <v>606</v>
      </c>
      <c r="F39" s="459">
        <v>390</v>
      </c>
      <c r="G39" s="861"/>
      <c r="I39" s="460"/>
      <c r="J39" s="460"/>
    </row>
    <row r="40" spans="1:10" s="358" customFormat="1" ht="23.25">
      <c r="A40" s="383">
        <v>43136</v>
      </c>
      <c r="B40" s="502">
        <v>6</v>
      </c>
      <c r="C40" s="383">
        <f t="shared" si="0"/>
        <v>43317</v>
      </c>
      <c r="D40" s="383" t="s">
        <v>785</v>
      </c>
      <c r="E40" s="356" t="s">
        <v>748</v>
      </c>
      <c r="F40" s="357">
        <v>745</v>
      </c>
      <c r="G40" s="490">
        <v>1261</v>
      </c>
      <c r="H40" s="385" t="s">
        <v>751</v>
      </c>
      <c r="I40" s="456"/>
      <c r="J40" s="456"/>
    </row>
    <row r="41" spans="1:10" s="275" customFormat="1" ht="23.25">
      <c r="A41" s="461">
        <v>43137</v>
      </c>
      <c r="B41" s="502">
        <v>3</v>
      </c>
      <c r="C41" s="383">
        <f t="shared" si="0"/>
        <v>43226</v>
      </c>
      <c r="D41" s="383" t="s">
        <v>785</v>
      </c>
      <c r="E41" s="462" t="s">
        <v>611</v>
      </c>
      <c r="F41" s="463">
        <v>390</v>
      </c>
      <c r="G41" s="491">
        <v>390</v>
      </c>
      <c r="H41" s="465" t="s">
        <v>750</v>
      </c>
      <c r="I41" s="464"/>
      <c r="J41" s="464"/>
    </row>
    <row r="42" spans="1:10" ht="23.25">
      <c r="A42" s="383">
        <v>43137</v>
      </c>
      <c r="B42" s="502">
        <v>3</v>
      </c>
      <c r="C42" s="383">
        <f t="shared" si="0"/>
        <v>43226</v>
      </c>
      <c r="D42" s="383" t="s">
        <v>785</v>
      </c>
      <c r="E42" s="356" t="s">
        <v>749</v>
      </c>
      <c r="F42" s="357">
        <v>390</v>
      </c>
      <c r="G42" s="851"/>
      <c r="H42" s="863" t="s">
        <v>752</v>
      </c>
      <c r="I42" s="258"/>
      <c r="J42" s="258"/>
    </row>
    <row r="43" spans="1:10" ht="23.25">
      <c r="A43" s="383">
        <v>43137</v>
      </c>
      <c r="B43" s="502">
        <v>1</v>
      </c>
      <c r="C43" s="383">
        <f t="shared" si="0"/>
        <v>43165</v>
      </c>
      <c r="D43" s="383" t="s">
        <v>785</v>
      </c>
      <c r="E43" s="356" t="s">
        <v>682</v>
      </c>
      <c r="F43" s="357">
        <v>126</v>
      </c>
      <c r="G43" s="862"/>
      <c r="H43" s="844"/>
      <c r="I43" s="258"/>
      <c r="J43" s="258"/>
    </row>
    <row r="44" spans="1:10" s="277" customFormat="1" ht="23.25">
      <c r="A44" s="457">
        <v>43138</v>
      </c>
      <c r="B44" s="502">
        <v>1</v>
      </c>
      <c r="C44" s="383">
        <f t="shared" si="0"/>
        <v>43166</v>
      </c>
      <c r="D44" s="383" t="s">
        <v>785</v>
      </c>
      <c r="E44" s="458" t="s">
        <v>390</v>
      </c>
      <c r="F44" s="459">
        <v>140</v>
      </c>
      <c r="G44" s="850">
        <v>885</v>
      </c>
      <c r="I44" s="460"/>
      <c r="J44" s="460"/>
    </row>
    <row r="45" spans="1:10" s="277" customFormat="1" ht="23.25">
      <c r="A45" s="457">
        <v>43138</v>
      </c>
      <c r="B45" s="502">
        <v>6</v>
      </c>
      <c r="C45" s="383">
        <f t="shared" si="0"/>
        <v>43319</v>
      </c>
      <c r="D45" s="383" t="s">
        <v>785</v>
      </c>
      <c r="E45" s="458" t="s">
        <v>490</v>
      </c>
      <c r="F45" s="459">
        <v>745</v>
      </c>
      <c r="G45" s="853"/>
      <c r="I45" s="460"/>
      <c r="J45" s="460"/>
    </row>
    <row r="46" spans="1:10" s="358" customFormat="1" ht="23.25">
      <c r="A46" s="383">
        <v>43139</v>
      </c>
      <c r="B46" s="502">
        <v>3</v>
      </c>
      <c r="C46" s="383">
        <f t="shared" si="0"/>
        <v>43228</v>
      </c>
      <c r="D46" s="383" t="s">
        <v>785</v>
      </c>
      <c r="E46" s="356" t="s">
        <v>566</v>
      </c>
      <c r="F46" s="357">
        <v>390</v>
      </c>
      <c r="G46" s="851">
        <v>656</v>
      </c>
      <c r="I46" s="456"/>
      <c r="J46" s="456"/>
    </row>
    <row r="47" spans="1:10" s="358" customFormat="1" ht="23.25">
      <c r="A47" s="383">
        <v>43139</v>
      </c>
      <c r="B47" s="502">
        <v>1</v>
      </c>
      <c r="C47" s="383">
        <f t="shared" si="0"/>
        <v>43167</v>
      </c>
      <c r="D47" s="383" t="s">
        <v>785</v>
      </c>
      <c r="E47" s="356" t="s">
        <v>610</v>
      </c>
      <c r="F47" s="357">
        <v>140</v>
      </c>
      <c r="G47" s="854"/>
      <c r="I47" s="456"/>
      <c r="J47" s="456"/>
    </row>
    <row r="48" spans="1:10" s="358" customFormat="1" ht="23.25" customHeight="1">
      <c r="A48" s="383">
        <v>43139</v>
      </c>
      <c r="B48" s="502">
        <v>1</v>
      </c>
      <c r="C48" s="383">
        <f t="shared" si="0"/>
        <v>43167</v>
      </c>
      <c r="D48" s="383" t="s">
        <v>785</v>
      </c>
      <c r="E48" s="356" t="s">
        <v>610</v>
      </c>
      <c r="F48" s="357">
        <v>126</v>
      </c>
      <c r="G48" s="854"/>
      <c r="I48" s="456"/>
      <c r="J48" s="456"/>
    </row>
    <row r="49" spans="1:10" s="277" customFormat="1" ht="23.25">
      <c r="A49" s="457">
        <v>43139</v>
      </c>
      <c r="B49" s="502">
        <v>3</v>
      </c>
      <c r="C49" s="383">
        <f t="shared" si="0"/>
        <v>43228</v>
      </c>
      <c r="D49" s="383" t="s">
        <v>785</v>
      </c>
      <c r="E49" s="458" t="s">
        <v>753</v>
      </c>
      <c r="F49" s="459">
        <v>340</v>
      </c>
      <c r="G49" s="850">
        <v>620</v>
      </c>
      <c r="I49" s="460"/>
      <c r="J49" s="460"/>
    </row>
    <row r="50" spans="1:10" s="277" customFormat="1" ht="23.25">
      <c r="A50" s="457">
        <v>43140</v>
      </c>
      <c r="B50" s="502">
        <v>1</v>
      </c>
      <c r="C50" s="383">
        <f t="shared" si="0"/>
        <v>43168</v>
      </c>
      <c r="D50" s="383" t="s">
        <v>785</v>
      </c>
      <c r="E50" s="458" t="s">
        <v>653</v>
      </c>
      <c r="F50" s="459">
        <v>140</v>
      </c>
      <c r="G50" s="853"/>
      <c r="I50" s="460"/>
      <c r="J50" s="460"/>
    </row>
    <row r="51" spans="1:10" s="277" customFormat="1" ht="23.25">
      <c r="A51" s="457">
        <v>43140</v>
      </c>
      <c r="B51" s="502">
        <v>1</v>
      </c>
      <c r="C51" s="383">
        <f t="shared" si="0"/>
        <v>43168</v>
      </c>
      <c r="D51" s="383" t="s">
        <v>785</v>
      </c>
      <c r="E51" s="458" t="s">
        <v>393</v>
      </c>
      <c r="F51" s="459">
        <v>140</v>
      </c>
      <c r="G51" s="853"/>
      <c r="I51" s="460"/>
      <c r="J51" s="460"/>
    </row>
    <row r="52" spans="1:10" s="358" customFormat="1" ht="23.25">
      <c r="A52" s="383">
        <v>43140</v>
      </c>
      <c r="B52" s="502">
        <v>3</v>
      </c>
      <c r="C52" s="383">
        <f t="shared" si="0"/>
        <v>43229</v>
      </c>
      <c r="D52" s="383" t="s">
        <v>785</v>
      </c>
      <c r="E52" s="356" t="s">
        <v>754</v>
      </c>
      <c r="F52" s="357">
        <v>390</v>
      </c>
      <c r="G52" s="851">
        <v>780</v>
      </c>
      <c r="I52" s="456"/>
      <c r="J52" s="456"/>
    </row>
    <row r="53" spans="1:10" s="358" customFormat="1" ht="23.25">
      <c r="A53" s="383">
        <v>43141</v>
      </c>
      <c r="B53" s="502">
        <v>3</v>
      </c>
      <c r="C53" s="383">
        <f t="shared" si="0"/>
        <v>43230</v>
      </c>
      <c r="D53" s="383" t="s">
        <v>785</v>
      </c>
      <c r="E53" s="356" t="s">
        <v>494</v>
      </c>
      <c r="F53" s="357">
        <v>390</v>
      </c>
      <c r="G53" s="854"/>
      <c r="I53" s="456"/>
      <c r="J53" s="456"/>
    </row>
    <row r="54" spans="1:10" s="277" customFormat="1" ht="23.25">
      <c r="A54" s="457">
        <v>43141</v>
      </c>
      <c r="B54" s="502">
        <v>3</v>
      </c>
      <c r="C54" s="383">
        <f t="shared" si="0"/>
        <v>43230</v>
      </c>
      <c r="D54" s="383" t="s">
        <v>785</v>
      </c>
      <c r="E54" s="458" t="s">
        <v>755</v>
      </c>
      <c r="F54" s="459">
        <v>266</v>
      </c>
      <c r="G54" s="850">
        <v>1702</v>
      </c>
      <c r="H54" s="504" t="s">
        <v>784</v>
      </c>
      <c r="I54" s="460"/>
      <c r="J54" s="459"/>
    </row>
    <row r="55" spans="1:10" s="277" customFormat="1" ht="23.25">
      <c r="A55" s="457">
        <v>43141</v>
      </c>
      <c r="B55" s="502">
        <v>3</v>
      </c>
      <c r="C55" s="383">
        <f t="shared" si="0"/>
        <v>43230</v>
      </c>
      <c r="D55" s="383" t="s">
        <v>785</v>
      </c>
      <c r="E55" s="458" t="s">
        <v>756</v>
      </c>
      <c r="F55" s="459">
        <v>390</v>
      </c>
      <c r="G55" s="854"/>
      <c r="I55" s="460"/>
      <c r="J55" s="459"/>
    </row>
    <row r="56" spans="1:10" s="277" customFormat="1" ht="23.25">
      <c r="A56" s="457">
        <v>43142</v>
      </c>
      <c r="B56" s="502">
        <v>3</v>
      </c>
      <c r="C56" s="383">
        <f t="shared" si="0"/>
        <v>43231</v>
      </c>
      <c r="D56" s="383" t="s">
        <v>785</v>
      </c>
      <c r="E56" s="458" t="s">
        <v>613</v>
      </c>
      <c r="F56" s="459">
        <v>390</v>
      </c>
      <c r="G56" s="854"/>
      <c r="I56" s="460"/>
      <c r="J56" s="459"/>
    </row>
    <row r="57" spans="1:10" s="277" customFormat="1" ht="23.25">
      <c r="A57" s="457">
        <v>43142</v>
      </c>
      <c r="B57" s="502">
        <v>3</v>
      </c>
      <c r="C57" s="383">
        <f t="shared" si="0"/>
        <v>43231</v>
      </c>
      <c r="D57" s="383" t="s">
        <v>785</v>
      </c>
      <c r="E57" s="458" t="s">
        <v>570</v>
      </c>
      <c r="F57" s="459">
        <v>390</v>
      </c>
      <c r="G57" s="854"/>
      <c r="I57" s="460"/>
      <c r="J57" s="459"/>
    </row>
    <row r="58" spans="1:10" s="277" customFormat="1" ht="23.25">
      <c r="A58" s="457">
        <v>43142</v>
      </c>
      <c r="B58" s="502">
        <v>1</v>
      </c>
      <c r="C58" s="383">
        <f t="shared" si="0"/>
        <v>43170</v>
      </c>
      <c r="D58" s="383" t="s">
        <v>785</v>
      </c>
      <c r="E58" s="458" t="s">
        <v>616</v>
      </c>
      <c r="F58" s="459">
        <v>140</v>
      </c>
      <c r="G58" s="854"/>
      <c r="I58" s="460"/>
      <c r="J58" s="459"/>
    </row>
    <row r="59" spans="1:10" s="277" customFormat="1" ht="23.25">
      <c r="A59" s="457">
        <v>43142</v>
      </c>
      <c r="B59" s="502">
        <v>1</v>
      </c>
      <c r="C59" s="383">
        <f t="shared" si="0"/>
        <v>43170</v>
      </c>
      <c r="D59" s="383" t="s">
        <v>785</v>
      </c>
      <c r="E59" s="458" t="s">
        <v>616</v>
      </c>
      <c r="F59" s="459">
        <v>126</v>
      </c>
      <c r="G59" s="854"/>
      <c r="I59" s="460"/>
      <c r="J59" s="459"/>
    </row>
    <row r="60" spans="1:10" s="358" customFormat="1" ht="23.25">
      <c r="A60" s="383">
        <v>43143</v>
      </c>
      <c r="B60" s="502">
        <v>1</v>
      </c>
      <c r="C60" s="383">
        <f t="shared" si="0"/>
        <v>43171</v>
      </c>
      <c r="D60" s="383" t="s">
        <v>785</v>
      </c>
      <c r="E60" s="356" t="s">
        <v>704</v>
      </c>
      <c r="F60" s="357">
        <v>140</v>
      </c>
      <c r="G60" s="490">
        <v>140</v>
      </c>
      <c r="I60" s="456"/>
      <c r="J60" s="456"/>
    </row>
    <row r="61" spans="1:10" s="277" customFormat="1" ht="23.25">
      <c r="A61" s="457">
        <v>43144</v>
      </c>
      <c r="B61" s="502">
        <v>1</v>
      </c>
      <c r="C61" s="383">
        <f t="shared" si="0"/>
        <v>43172</v>
      </c>
      <c r="D61" s="383" t="s">
        <v>785</v>
      </c>
      <c r="E61" s="458" t="s">
        <v>699</v>
      </c>
      <c r="F61" s="459">
        <v>140</v>
      </c>
      <c r="G61" s="492">
        <v>140</v>
      </c>
      <c r="I61" s="460"/>
      <c r="J61" s="460"/>
    </row>
    <row r="62" spans="1:10" s="358" customFormat="1" ht="23.25">
      <c r="A62" s="383">
        <v>43145</v>
      </c>
      <c r="B62" s="502">
        <v>3</v>
      </c>
      <c r="C62" s="383">
        <f t="shared" si="0"/>
        <v>43234</v>
      </c>
      <c r="D62" s="383" t="s">
        <v>785</v>
      </c>
      <c r="E62" s="356" t="s">
        <v>618</v>
      </c>
      <c r="F62" s="357">
        <v>351</v>
      </c>
      <c r="G62" s="851">
        <v>741</v>
      </c>
      <c r="I62" s="456"/>
      <c r="J62" s="456"/>
    </row>
    <row r="63" spans="1:10" s="358" customFormat="1" ht="23.25">
      <c r="A63" s="383">
        <v>43145</v>
      </c>
      <c r="B63" s="502">
        <v>3</v>
      </c>
      <c r="C63" s="383">
        <f t="shared" si="0"/>
        <v>43234</v>
      </c>
      <c r="D63" s="383" t="s">
        <v>785</v>
      </c>
      <c r="E63" s="356" t="s">
        <v>618</v>
      </c>
      <c r="F63" s="357">
        <v>390</v>
      </c>
      <c r="G63" s="852"/>
      <c r="I63" s="456"/>
      <c r="J63" s="456"/>
    </row>
    <row r="64" spans="1:10" s="277" customFormat="1" ht="23.25">
      <c r="A64" s="457">
        <v>43146</v>
      </c>
      <c r="B64" s="502">
        <v>3</v>
      </c>
      <c r="C64" s="383">
        <f t="shared" si="0"/>
        <v>43235</v>
      </c>
      <c r="D64" s="383" t="s">
        <v>785</v>
      </c>
      <c r="E64" s="458" t="s">
        <v>621</v>
      </c>
      <c r="F64" s="459">
        <v>390</v>
      </c>
      <c r="G64" s="493">
        <v>390</v>
      </c>
      <c r="I64" s="460"/>
      <c r="J64" s="460"/>
    </row>
    <row r="65" spans="1:10" s="358" customFormat="1" ht="23.25">
      <c r="A65" s="383">
        <v>43149</v>
      </c>
      <c r="B65" s="502">
        <v>3</v>
      </c>
      <c r="C65" s="383">
        <f t="shared" si="0"/>
        <v>43238</v>
      </c>
      <c r="D65" s="383" t="s">
        <v>785</v>
      </c>
      <c r="E65" s="356" t="s">
        <v>624</v>
      </c>
      <c r="F65" s="357">
        <v>351</v>
      </c>
      <c r="G65" s="851">
        <v>491</v>
      </c>
      <c r="I65" s="456"/>
      <c r="J65" s="456"/>
    </row>
    <row r="66" spans="1:10" s="358" customFormat="1" ht="23.25">
      <c r="A66" s="383">
        <v>43149</v>
      </c>
      <c r="B66" s="502">
        <v>1</v>
      </c>
      <c r="C66" s="383">
        <f t="shared" si="0"/>
        <v>43177</v>
      </c>
      <c r="D66" s="383" t="s">
        <v>785</v>
      </c>
      <c r="E66" s="356" t="s">
        <v>577</v>
      </c>
      <c r="F66" s="357">
        <v>140</v>
      </c>
      <c r="G66" s="855"/>
      <c r="I66" s="456"/>
      <c r="J66" s="456"/>
    </row>
    <row r="67" spans="1:10" s="470" customFormat="1" ht="23.25">
      <c r="A67" s="466">
        <v>43150</v>
      </c>
      <c r="B67" s="502"/>
      <c r="C67" s="383">
        <f t="shared" si="0"/>
        <v>43150</v>
      </c>
      <c r="D67" s="383" t="s">
        <v>785</v>
      </c>
      <c r="E67" s="467" t="s">
        <v>757</v>
      </c>
      <c r="F67" s="471" t="s">
        <v>767</v>
      </c>
      <c r="G67" s="494"/>
      <c r="H67" s="468">
        <v>390</v>
      </c>
      <c r="I67" s="469"/>
      <c r="J67" s="469"/>
    </row>
    <row r="68" spans="1:10" s="475" customFormat="1" ht="23.25">
      <c r="A68" s="472">
        <v>43150</v>
      </c>
      <c r="B68" s="502">
        <v>1</v>
      </c>
      <c r="C68" s="383">
        <f t="shared" si="0"/>
        <v>43178</v>
      </c>
      <c r="D68" s="383" t="s">
        <v>785</v>
      </c>
      <c r="E68" s="473" t="s">
        <v>582</v>
      </c>
      <c r="F68" s="474">
        <v>140</v>
      </c>
      <c r="G68" s="495">
        <v>140</v>
      </c>
      <c r="I68" s="476"/>
      <c r="J68" s="476"/>
    </row>
    <row r="69" spans="1:10" s="475" customFormat="1" ht="23.25">
      <c r="A69" s="472">
        <v>43151</v>
      </c>
      <c r="B69" s="502"/>
      <c r="C69" s="383">
        <f t="shared" si="0"/>
        <v>43151</v>
      </c>
      <c r="D69" s="383" t="s">
        <v>785</v>
      </c>
      <c r="E69" s="473" t="s">
        <v>494</v>
      </c>
      <c r="F69" s="474">
        <v>-390</v>
      </c>
      <c r="G69" s="495">
        <v>-390</v>
      </c>
      <c r="I69" s="476"/>
      <c r="J69" s="476"/>
    </row>
    <row r="70" spans="1:10" s="358" customFormat="1" ht="23.25">
      <c r="A70" s="383">
        <v>43151</v>
      </c>
      <c r="B70" s="502">
        <v>1</v>
      </c>
      <c r="C70" s="383">
        <f t="shared" si="0"/>
        <v>43179</v>
      </c>
      <c r="D70" s="383" t="s">
        <v>785</v>
      </c>
      <c r="E70" s="356" t="s">
        <v>579</v>
      </c>
      <c r="F70" s="357">
        <v>140</v>
      </c>
      <c r="G70" s="851">
        <v>796</v>
      </c>
      <c r="I70" s="456"/>
      <c r="J70" s="456"/>
    </row>
    <row r="71" spans="1:10" s="358" customFormat="1" ht="23.25">
      <c r="A71" s="383">
        <v>43151</v>
      </c>
      <c r="B71" s="502">
        <v>3</v>
      </c>
      <c r="C71" s="383">
        <f t="shared" si="0"/>
        <v>43240</v>
      </c>
      <c r="D71" s="383" t="s">
        <v>785</v>
      </c>
      <c r="E71" s="356" t="s">
        <v>625</v>
      </c>
      <c r="F71" s="357">
        <v>390</v>
      </c>
      <c r="G71" s="855"/>
      <c r="I71" s="456"/>
      <c r="J71" s="456"/>
    </row>
    <row r="72" spans="1:10" s="358" customFormat="1" ht="23.25">
      <c r="A72" s="383">
        <v>43151</v>
      </c>
      <c r="B72" s="502">
        <v>1</v>
      </c>
      <c r="C72" s="383">
        <f t="shared" si="0"/>
        <v>43179</v>
      </c>
      <c r="D72" s="383" t="s">
        <v>785</v>
      </c>
      <c r="E72" s="356" t="s">
        <v>724</v>
      </c>
      <c r="F72" s="357">
        <v>266</v>
      </c>
      <c r="G72" s="855"/>
      <c r="H72" s="505" t="s">
        <v>784</v>
      </c>
      <c r="I72" s="456"/>
      <c r="J72" s="456"/>
    </row>
    <row r="73" spans="1:10" s="277" customFormat="1" ht="23.25">
      <c r="A73" s="457">
        <v>43152</v>
      </c>
      <c r="B73" s="502">
        <v>1</v>
      </c>
      <c r="C73" s="383">
        <f t="shared" si="0"/>
        <v>43180</v>
      </c>
      <c r="D73" s="383" t="s">
        <v>785</v>
      </c>
      <c r="E73" s="458" t="s">
        <v>499</v>
      </c>
      <c r="F73" s="459">
        <v>140</v>
      </c>
      <c r="G73" s="850">
        <v>881</v>
      </c>
      <c r="I73" s="460"/>
      <c r="J73" s="460"/>
    </row>
    <row r="74" spans="1:10" s="277" customFormat="1" ht="23.25">
      <c r="A74" s="457">
        <v>43152</v>
      </c>
      <c r="B74" s="502">
        <v>3</v>
      </c>
      <c r="C74" s="383">
        <f t="shared" si="0"/>
        <v>43241</v>
      </c>
      <c r="D74" s="383" t="s">
        <v>785</v>
      </c>
      <c r="E74" s="458" t="s">
        <v>626</v>
      </c>
      <c r="F74" s="459">
        <v>390</v>
      </c>
      <c r="G74" s="856"/>
      <c r="I74" s="460"/>
      <c r="J74" s="460"/>
    </row>
    <row r="75" spans="1:10" s="277" customFormat="1" ht="23.25">
      <c r="A75" s="457">
        <v>43152</v>
      </c>
      <c r="B75" s="502">
        <v>3</v>
      </c>
      <c r="C75" s="383">
        <f t="shared" si="0"/>
        <v>43241</v>
      </c>
      <c r="D75" s="383" t="s">
        <v>785</v>
      </c>
      <c r="E75" s="458" t="s">
        <v>626</v>
      </c>
      <c r="F75" s="459">
        <v>351</v>
      </c>
      <c r="G75" s="856"/>
      <c r="I75" s="460"/>
      <c r="J75" s="460"/>
    </row>
    <row r="76" spans="1:10" s="358" customFormat="1" ht="23.25">
      <c r="A76" s="383">
        <v>43154</v>
      </c>
      <c r="B76" s="502">
        <v>1</v>
      </c>
      <c r="C76" s="383">
        <f t="shared" si="0"/>
        <v>43182</v>
      </c>
      <c r="D76" s="383" t="s">
        <v>785</v>
      </c>
      <c r="E76" s="356" t="s">
        <v>627</v>
      </c>
      <c r="F76" s="357">
        <v>140</v>
      </c>
      <c r="G76" s="851">
        <v>280</v>
      </c>
      <c r="I76" s="456"/>
      <c r="J76" s="456"/>
    </row>
    <row r="77" spans="1:10" s="358" customFormat="1" ht="23.25">
      <c r="A77" s="383">
        <v>43154</v>
      </c>
      <c r="B77" s="502">
        <v>1</v>
      </c>
      <c r="C77" s="383">
        <f t="shared" si="0"/>
        <v>43182</v>
      </c>
      <c r="D77" s="383" t="s">
        <v>785</v>
      </c>
      <c r="E77" s="356" t="s">
        <v>628</v>
      </c>
      <c r="F77" s="357">
        <v>140</v>
      </c>
      <c r="G77" s="855"/>
      <c r="I77" s="456"/>
      <c r="J77" s="456"/>
    </row>
    <row r="78" spans="1:10" s="277" customFormat="1" ht="23.25">
      <c r="A78" s="457">
        <v>43154</v>
      </c>
      <c r="B78" s="502">
        <v>1</v>
      </c>
      <c r="C78" s="383">
        <f t="shared" si="0"/>
        <v>43182</v>
      </c>
      <c r="D78" s="383" t="s">
        <v>785</v>
      </c>
      <c r="E78" s="458" t="s">
        <v>760</v>
      </c>
      <c r="F78" s="459">
        <v>150</v>
      </c>
      <c r="G78" s="850">
        <v>3270</v>
      </c>
      <c r="I78" s="460"/>
      <c r="J78" s="460"/>
    </row>
    <row r="79" spans="1:10" s="277" customFormat="1" ht="23.25">
      <c r="A79" s="457">
        <v>43155</v>
      </c>
      <c r="B79" s="502">
        <v>1</v>
      </c>
      <c r="C79" s="383">
        <f t="shared" si="0"/>
        <v>43183</v>
      </c>
      <c r="D79" s="383" t="s">
        <v>785</v>
      </c>
      <c r="E79" s="458" t="s">
        <v>502</v>
      </c>
      <c r="F79" s="459">
        <v>140</v>
      </c>
      <c r="G79" s="853"/>
      <c r="I79" s="460"/>
      <c r="J79" s="460"/>
    </row>
    <row r="80" spans="1:10" s="277" customFormat="1" ht="23.25">
      <c r="A80" s="457">
        <v>43155</v>
      </c>
      <c r="B80" s="502">
        <v>3</v>
      </c>
      <c r="C80" s="383">
        <f t="shared" si="0"/>
        <v>43244</v>
      </c>
      <c r="D80" s="383" t="s">
        <v>785</v>
      </c>
      <c r="E80" s="458" t="s">
        <v>488</v>
      </c>
      <c r="F80" s="459">
        <v>390</v>
      </c>
      <c r="G80" s="853"/>
      <c r="I80" s="460"/>
      <c r="J80" s="460"/>
    </row>
    <row r="81" spans="1:10" s="277" customFormat="1" ht="23.25">
      <c r="A81" s="457">
        <v>43155</v>
      </c>
      <c r="B81" s="502">
        <v>3</v>
      </c>
      <c r="C81" s="383">
        <f t="shared" si="0"/>
        <v>43244</v>
      </c>
      <c r="D81" s="383" t="s">
        <v>785</v>
      </c>
      <c r="E81" s="458" t="s">
        <v>761</v>
      </c>
      <c r="F81" s="459">
        <v>390</v>
      </c>
      <c r="G81" s="853"/>
      <c r="I81" s="460"/>
      <c r="J81" s="460"/>
    </row>
    <row r="82" spans="1:10" s="277" customFormat="1" ht="23.25">
      <c r="A82" s="457">
        <v>43155</v>
      </c>
      <c r="B82" s="502">
        <v>3</v>
      </c>
      <c r="C82" s="383">
        <f t="shared" si="0"/>
        <v>43244</v>
      </c>
      <c r="D82" s="383" t="s">
        <v>785</v>
      </c>
      <c r="E82" s="458" t="s">
        <v>762</v>
      </c>
      <c r="F82" s="459">
        <v>390</v>
      </c>
      <c r="G82" s="853"/>
      <c r="I82" s="460"/>
      <c r="J82" s="460"/>
    </row>
    <row r="83" spans="1:10" s="277" customFormat="1" ht="23.25">
      <c r="A83" s="457">
        <v>43155</v>
      </c>
      <c r="B83" s="502">
        <v>3</v>
      </c>
      <c r="C83" s="383">
        <f t="shared" si="0"/>
        <v>43244</v>
      </c>
      <c r="D83" s="383" t="s">
        <v>785</v>
      </c>
      <c r="E83" s="458" t="s">
        <v>763</v>
      </c>
      <c r="F83" s="459">
        <v>390</v>
      </c>
      <c r="G83" s="853"/>
      <c r="I83" s="460"/>
      <c r="J83" s="460"/>
    </row>
    <row r="84" spans="1:10" s="277" customFormat="1" ht="23.25">
      <c r="A84" s="457">
        <v>43155</v>
      </c>
      <c r="B84" s="502">
        <v>3</v>
      </c>
      <c r="C84" s="383">
        <f t="shared" si="0"/>
        <v>43244</v>
      </c>
      <c r="D84" s="383" t="s">
        <v>785</v>
      </c>
      <c r="E84" s="458" t="s">
        <v>764</v>
      </c>
      <c r="F84" s="459">
        <v>390</v>
      </c>
      <c r="G84" s="853"/>
      <c r="I84" s="460"/>
      <c r="J84" s="460"/>
    </row>
    <row r="85" spans="1:10" s="277" customFormat="1" ht="23.25">
      <c r="A85" s="457">
        <v>43155</v>
      </c>
      <c r="B85" s="502">
        <v>6</v>
      </c>
      <c r="C85" s="383">
        <f t="shared" ref="C85:C95" si="1">EDATE(A85,B85)</f>
        <v>43336</v>
      </c>
      <c r="D85" s="383" t="s">
        <v>785</v>
      </c>
      <c r="E85" s="458" t="s">
        <v>765</v>
      </c>
      <c r="F85" s="459">
        <v>745</v>
      </c>
      <c r="G85" s="853"/>
      <c r="I85" s="460"/>
      <c r="J85" s="460"/>
    </row>
    <row r="86" spans="1:10" s="277" customFormat="1" ht="23.25">
      <c r="A86" s="457">
        <v>43155</v>
      </c>
      <c r="B86" s="502">
        <v>1</v>
      </c>
      <c r="C86" s="383">
        <f t="shared" si="1"/>
        <v>43183</v>
      </c>
      <c r="D86" s="383" t="s">
        <v>785</v>
      </c>
      <c r="E86" s="458" t="s">
        <v>725</v>
      </c>
      <c r="F86" s="459">
        <v>150</v>
      </c>
      <c r="G86" s="853"/>
      <c r="I86" s="460"/>
      <c r="J86" s="460"/>
    </row>
    <row r="87" spans="1:10" s="277" customFormat="1" ht="23.25">
      <c r="A87" s="457">
        <v>43155</v>
      </c>
      <c r="B87" s="502">
        <v>1</v>
      </c>
      <c r="C87" s="383">
        <f t="shared" si="1"/>
        <v>43183</v>
      </c>
      <c r="D87" s="383" t="s">
        <v>785</v>
      </c>
      <c r="E87" s="458" t="s">
        <v>725</v>
      </c>
      <c r="F87" s="459">
        <v>135</v>
      </c>
      <c r="G87" s="853"/>
      <c r="I87" s="460"/>
      <c r="J87" s="460"/>
    </row>
    <row r="88" spans="1:10" s="358" customFormat="1" ht="23.25">
      <c r="A88" s="383">
        <v>43156</v>
      </c>
      <c r="B88" s="502">
        <v>6</v>
      </c>
      <c r="C88" s="383">
        <f t="shared" si="1"/>
        <v>43337</v>
      </c>
      <c r="D88" s="383" t="s">
        <v>785</v>
      </c>
      <c r="E88" s="356" t="s">
        <v>435</v>
      </c>
      <c r="F88" s="357">
        <v>670.5</v>
      </c>
      <c r="G88" s="496">
        <v>670.5</v>
      </c>
      <c r="I88" s="456"/>
      <c r="J88" s="456"/>
    </row>
    <row r="89" spans="1:10" s="277" customFormat="1" ht="23.25">
      <c r="A89" s="457">
        <v>43157</v>
      </c>
      <c r="B89" s="502">
        <v>3</v>
      </c>
      <c r="C89" s="383">
        <f t="shared" si="1"/>
        <v>43246</v>
      </c>
      <c r="D89" s="383" t="s">
        <v>785</v>
      </c>
      <c r="E89" s="458" t="s">
        <v>488</v>
      </c>
      <c r="F89" s="357">
        <v>351</v>
      </c>
      <c r="G89" s="493">
        <v>351</v>
      </c>
      <c r="I89" s="460"/>
      <c r="J89" s="460"/>
    </row>
    <row r="90" spans="1:10" s="358" customFormat="1" ht="23.25">
      <c r="A90" s="383">
        <v>43157</v>
      </c>
      <c r="B90" s="502">
        <v>1</v>
      </c>
      <c r="C90" s="383">
        <f t="shared" si="1"/>
        <v>43185</v>
      </c>
      <c r="D90" s="383" t="s">
        <v>785</v>
      </c>
      <c r="E90" s="356" t="s">
        <v>768</v>
      </c>
      <c r="F90" s="357">
        <v>150</v>
      </c>
      <c r="G90" s="851">
        <v>1350</v>
      </c>
      <c r="I90" s="456"/>
      <c r="J90" s="456"/>
    </row>
    <row r="91" spans="1:10" s="358" customFormat="1" ht="23.25">
      <c r="A91" s="383">
        <v>43157</v>
      </c>
      <c r="B91" s="502">
        <v>1</v>
      </c>
      <c r="C91" s="383">
        <f t="shared" si="1"/>
        <v>43185</v>
      </c>
      <c r="D91" s="383" t="s">
        <v>785</v>
      </c>
      <c r="E91" s="356" t="s">
        <v>769</v>
      </c>
      <c r="F91" s="357">
        <v>140</v>
      </c>
      <c r="G91" s="854"/>
      <c r="I91" s="456"/>
      <c r="J91" s="456"/>
    </row>
    <row r="92" spans="1:10" s="358" customFormat="1" ht="23.25">
      <c r="A92" s="383">
        <v>43158</v>
      </c>
      <c r="B92" s="502">
        <v>3</v>
      </c>
      <c r="C92" s="383">
        <f t="shared" si="1"/>
        <v>43247</v>
      </c>
      <c r="D92" s="383" t="s">
        <v>785</v>
      </c>
      <c r="E92" s="356" t="s">
        <v>504</v>
      </c>
      <c r="F92" s="357">
        <v>390</v>
      </c>
      <c r="G92" s="854"/>
      <c r="I92" s="456"/>
      <c r="J92" s="456"/>
    </row>
    <row r="93" spans="1:10" s="358" customFormat="1" ht="23.25">
      <c r="A93" s="383">
        <v>43158</v>
      </c>
      <c r="B93" s="502">
        <v>1</v>
      </c>
      <c r="C93" s="383">
        <f t="shared" si="1"/>
        <v>43186</v>
      </c>
      <c r="D93" s="383" t="s">
        <v>785</v>
      </c>
      <c r="E93" s="356" t="s">
        <v>728</v>
      </c>
      <c r="F93" s="357">
        <v>140</v>
      </c>
      <c r="G93" s="854"/>
      <c r="I93" s="456"/>
      <c r="J93" s="456"/>
    </row>
    <row r="94" spans="1:10" s="358" customFormat="1" ht="23.25">
      <c r="A94" s="383">
        <v>43158</v>
      </c>
      <c r="B94" s="502">
        <v>1</v>
      </c>
      <c r="C94" s="383">
        <f t="shared" si="1"/>
        <v>43186</v>
      </c>
      <c r="D94" s="383" t="s">
        <v>785</v>
      </c>
      <c r="E94" s="356" t="s">
        <v>491</v>
      </c>
      <c r="F94" s="357">
        <v>140</v>
      </c>
      <c r="G94" s="854"/>
      <c r="I94" s="456"/>
      <c r="J94" s="456"/>
    </row>
    <row r="95" spans="1:10" s="358" customFormat="1" ht="23.25">
      <c r="A95" s="383">
        <v>43158</v>
      </c>
      <c r="B95" s="502">
        <v>3</v>
      </c>
      <c r="C95" s="383">
        <f t="shared" si="1"/>
        <v>43247</v>
      </c>
      <c r="D95" s="383" t="s">
        <v>785</v>
      </c>
      <c r="E95" s="356" t="s">
        <v>770</v>
      </c>
      <c r="F95" s="357">
        <v>390</v>
      </c>
      <c r="G95" s="854"/>
      <c r="I95" s="456"/>
      <c r="J95" s="456"/>
    </row>
    <row r="96" spans="1:10" s="358" customFormat="1" ht="23.25">
      <c r="A96" s="383"/>
      <c r="B96" s="383"/>
      <c r="C96" s="356"/>
      <c r="D96" s="357"/>
      <c r="E96" s="500"/>
      <c r="G96" s="456"/>
      <c r="H96" s="456"/>
    </row>
    <row r="97" spans="1:8" s="358" customFormat="1" ht="28.5">
      <c r="A97" s="383"/>
      <c r="B97" s="383"/>
      <c r="C97" s="356"/>
      <c r="D97" s="357"/>
      <c r="E97" s="501" t="s">
        <v>736</v>
      </c>
      <c r="F97" s="503">
        <f>SUM(F20:F96)</f>
        <v>21313.5</v>
      </c>
      <c r="G97" s="503">
        <f>SUM(G20:G96)</f>
        <v>21313.5</v>
      </c>
      <c r="H97" s="456"/>
    </row>
    <row r="98" spans="1:8" s="358" customFormat="1" ht="23.25">
      <c r="A98" s="383"/>
      <c r="B98" s="383"/>
      <c r="C98" s="356"/>
      <c r="D98" s="357"/>
      <c r="E98" s="500"/>
      <c r="G98" s="456"/>
      <c r="H98" s="456"/>
    </row>
    <row r="99" spans="1:8" s="358" customFormat="1" ht="23.25">
      <c r="A99" s="383" t="s">
        <v>777</v>
      </c>
      <c r="B99" s="383"/>
      <c r="C99" s="356"/>
      <c r="D99" s="357"/>
      <c r="E99" s="500"/>
      <c r="G99" s="456"/>
      <c r="H99" s="456"/>
    </row>
    <row r="100" spans="1:8" s="277" customFormat="1" ht="23.25">
      <c r="A100" s="457">
        <v>43159</v>
      </c>
      <c r="B100" s="457"/>
      <c r="C100" s="458" t="s">
        <v>772</v>
      </c>
      <c r="D100" s="459">
        <v>390</v>
      </c>
      <c r="E100" s="850"/>
      <c r="G100" s="460"/>
      <c r="H100" s="460"/>
    </row>
    <row r="101" spans="1:8" s="480" customFormat="1" ht="23.25">
      <c r="A101" s="477">
        <v>43159</v>
      </c>
      <c r="B101" s="477"/>
      <c r="C101" s="478" t="s">
        <v>632</v>
      </c>
      <c r="D101" s="459">
        <v>390</v>
      </c>
      <c r="E101" s="850"/>
      <c r="F101" s="483">
        <v>140</v>
      </c>
      <c r="G101" s="482"/>
      <c r="H101" s="482"/>
    </row>
    <row r="102" spans="1:8" s="277" customFormat="1" ht="23.25">
      <c r="A102" s="457">
        <v>43159</v>
      </c>
      <c r="B102" s="457"/>
      <c r="C102" s="458" t="s">
        <v>773</v>
      </c>
      <c r="D102" s="459">
        <v>390</v>
      </c>
      <c r="E102" s="850"/>
      <c r="F102" s="484"/>
      <c r="G102" s="460"/>
      <c r="H102" s="460"/>
    </row>
    <row r="103" spans="1:8" s="480" customFormat="1" ht="23.25">
      <c r="A103" s="477">
        <v>43159</v>
      </c>
      <c r="B103" s="477"/>
      <c r="C103" s="478" t="s">
        <v>460</v>
      </c>
      <c r="D103" s="459">
        <v>390</v>
      </c>
      <c r="E103" s="850"/>
      <c r="F103" s="483">
        <v>745</v>
      </c>
      <c r="G103" s="482"/>
      <c r="H103" s="482"/>
    </row>
    <row r="104" spans="1:8" s="277" customFormat="1" ht="23.25">
      <c r="A104" s="457">
        <v>43159</v>
      </c>
      <c r="B104" s="457"/>
      <c r="C104" s="458" t="s">
        <v>566</v>
      </c>
      <c r="D104" s="459">
        <v>390</v>
      </c>
      <c r="E104" s="850"/>
      <c r="G104" s="460"/>
      <c r="H104" s="460"/>
    </row>
    <row r="105" spans="1:8" s="277" customFormat="1" ht="23.25">
      <c r="A105" s="457">
        <v>43159</v>
      </c>
      <c r="B105" s="457"/>
      <c r="C105" s="458" t="s">
        <v>774</v>
      </c>
      <c r="D105" s="459">
        <v>390</v>
      </c>
      <c r="E105" s="850"/>
      <c r="G105" s="460"/>
      <c r="H105" s="460"/>
    </row>
    <row r="106" spans="1:8" s="277" customFormat="1" ht="23.25">
      <c r="A106" s="457">
        <v>43159</v>
      </c>
      <c r="B106" s="457"/>
      <c r="C106" s="458" t="s">
        <v>775</v>
      </c>
      <c r="D106" s="459">
        <v>390</v>
      </c>
      <c r="E106" s="850"/>
      <c r="G106" s="460"/>
      <c r="H106" s="460"/>
    </row>
    <row r="107" spans="1:8" s="277" customFormat="1" ht="23.25">
      <c r="A107" s="457">
        <v>43159</v>
      </c>
      <c r="B107" s="457"/>
      <c r="C107" s="458" t="s">
        <v>776</v>
      </c>
      <c r="D107" s="459">
        <v>390</v>
      </c>
      <c r="E107" s="850"/>
      <c r="G107" s="460"/>
      <c r="H107" s="460"/>
    </row>
    <row r="108" spans="1:8" s="277" customFormat="1" ht="23.25">
      <c r="A108" s="457">
        <v>43159</v>
      </c>
      <c r="B108" s="457"/>
      <c r="C108" s="458" t="s">
        <v>494</v>
      </c>
      <c r="D108" s="459">
        <v>390</v>
      </c>
      <c r="E108" s="850"/>
      <c r="G108" s="460"/>
      <c r="H108" s="460"/>
    </row>
    <row r="109" spans="1:8" ht="3.75" customHeight="1">
      <c r="A109" s="363"/>
      <c r="B109" s="356"/>
      <c r="C109" s="357"/>
      <c r="D109" s="497"/>
      <c r="F109" s="258"/>
      <c r="G109" s="258"/>
    </row>
    <row r="110" spans="1:8" ht="23.25">
      <c r="A110" s="363">
        <v>43160</v>
      </c>
      <c r="B110" s="356" t="s">
        <v>641</v>
      </c>
      <c r="C110" s="357">
        <v>390</v>
      </c>
      <c r="D110" s="497" t="s">
        <v>777</v>
      </c>
      <c r="F110" s="258"/>
      <c r="G110" s="258"/>
    </row>
    <row r="111" spans="1:8" ht="23.25">
      <c r="A111" s="363">
        <v>43160</v>
      </c>
      <c r="B111" s="356" t="s">
        <v>778</v>
      </c>
      <c r="C111" s="357">
        <v>741</v>
      </c>
      <c r="D111" s="497"/>
      <c r="F111" s="258"/>
      <c r="G111" s="258"/>
    </row>
    <row r="112" spans="1:8" ht="23.25">
      <c r="A112" s="363">
        <v>43160</v>
      </c>
      <c r="B112" s="356" t="s">
        <v>532</v>
      </c>
      <c r="C112" s="357">
        <v>390</v>
      </c>
      <c r="D112" s="497"/>
      <c r="F112" s="258"/>
      <c r="G112" s="258"/>
    </row>
    <row r="113" spans="1:12" ht="23.25">
      <c r="A113" s="363"/>
      <c r="B113" s="356"/>
      <c r="C113" s="357"/>
      <c r="D113" s="497"/>
      <c r="F113" s="258"/>
      <c r="G113" s="258"/>
    </row>
    <row r="114" spans="1:12" ht="23.25">
      <c r="A114" s="363"/>
      <c r="B114" s="356"/>
      <c r="C114" s="357"/>
      <c r="D114" s="497"/>
      <c r="F114" s="258"/>
      <c r="G114" s="258"/>
    </row>
    <row r="115" spans="1:12" ht="23.25">
      <c r="A115" s="363"/>
      <c r="B115" s="356"/>
      <c r="C115" s="357"/>
      <c r="D115" s="497"/>
      <c r="F115" s="258"/>
      <c r="G115" s="258"/>
    </row>
    <row r="116" spans="1:12">
      <c r="A116" s="280"/>
      <c r="D116" s="497"/>
      <c r="F116" s="258"/>
      <c r="G116" s="258"/>
    </row>
    <row r="117" spans="1:12" s="419" customFormat="1" ht="54.75">
      <c r="A117" s="417" t="s">
        <v>743</v>
      </c>
      <c r="B117" s="418"/>
      <c r="D117" s="498"/>
      <c r="E117" s="420"/>
      <c r="F117" s="420"/>
      <c r="K117" s="421" t="s">
        <v>468</v>
      </c>
      <c r="L117" s="420"/>
    </row>
    <row r="118" spans="1:12" ht="23.25">
      <c r="A118" s="127" t="s">
        <v>3</v>
      </c>
      <c r="B118" s="254" t="s">
        <v>4</v>
      </c>
      <c r="C118" s="102" t="s">
        <v>5</v>
      </c>
      <c r="D118" s="486" t="s">
        <v>6</v>
      </c>
      <c r="E118" s="102" t="s">
        <v>7</v>
      </c>
      <c r="F118" s="102"/>
      <c r="G118" s="422"/>
      <c r="H118" s="51"/>
      <c r="I118" s="51"/>
      <c r="J118" s="51" t="s">
        <v>7</v>
      </c>
      <c r="K118" s="98">
        <v>6253.23</v>
      </c>
    </row>
    <row r="119" spans="1:12" ht="23.25">
      <c r="A119" s="148"/>
      <c r="B119" s="353"/>
      <c r="C119" s="4"/>
      <c r="D119" s="214"/>
      <c r="E119" s="4"/>
      <c r="F119" s="335"/>
      <c r="G119" s="1"/>
      <c r="H119" s="4"/>
      <c r="I119" s="4"/>
      <c r="J119" s="4"/>
      <c r="K119" s="104"/>
    </row>
    <row r="120" spans="1:12" s="428" customFormat="1" ht="23.25">
      <c r="A120" s="423"/>
      <c r="B120" s="424"/>
      <c r="C120" s="425"/>
      <c r="D120" s="499"/>
      <c r="E120" s="425"/>
      <c r="F120" s="426"/>
      <c r="G120" s="427"/>
      <c r="H120" s="425"/>
      <c r="I120" s="425"/>
      <c r="J120" s="425"/>
      <c r="K120" s="425"/>
    </row>
    <row r="121" spans="1:12" s="282" customFormat="1" ht="23.25">
      <c r="A121" s="148"/>
      <c r="B121" s="353"/>
      <c r="C121" s="4"/>
      <c r="D121" s="214"/>
      <c r="E121" s="4"/>
      <c r="G121" s="1"/>
      <c r="H121" s="4"/>
      <c r="I121" s="4"/>
      <c r="J121" s="4"/>
      <c r="K121" s="4"/>
    </row>
    <row r="122" spans="1:12" ht="23.25">
      <c r="A122" s="148"/>
      <c r="B122" s="19"/>
      <c r="C122" s="4"/>
      <c r="D122" s="214"/>
      <c r="E122" s="4"/>
      <c r="H122" s="4"/>
      <c r="I122" s="4"/>
      <c r="J122" s="4"/>
      <c r="K122" s="104"/>
    </row>
    <row r="123" spans="1:12" ht="23.25">
      <c r="A123" s="148"/>
      <c r="B123" s="19"/>
      <c r="C123" s="4"/>
      <c r="D123" s="214"/>
      <c r="E123" s="4"/>
      <c r="F123" s="4"/>
      <c r="G123" s="1"/>
      <c r="H123" s="4"/>
      <c r="I123" s="4"/>
      <c r="J123" s="4"/>
      <c r="K123" s="104"/>
    </row>
    <row r="124" spans="1:12" ht="23.25">
      <c r="A124" s="148"/>
      <c r="B124" s="19"/>
      <c r="C124" s="4"/>
      <c r="D124" s="214"/>
      <c r="E124" s="4"/>
      <c r="F124" s="4"/>
      <c r="G124" s="1"/>
      <c r="H124" s="4"/>
      <c r="I124" s="4"/>
      <c r="J124" s="4"/>
      <c r="K124" s="104"/>
    </row>
    <row r="125" spans="1:12" ht="23.25">
      <c r="A125" s="363"/>
      <c r="B125" s="396"/>
      <c r="C125" s="4"/>
      <c r="D125" s="214"/>
      <c r="E125" s="4"/>
      <c r="F125" s="4"/>
      <c r="G125" s="1"/>
      <c r="H125" s="4"/>
      <c r="I125" s="4"/>
      <c r="J125" s="4"/>
      <c r="K125" s="104"/>
    </row>
    <row r="126" spans="1:12" ht="23.25">
      <c r="A126" s="363"/>
      <c r="B126" s="19"/>
      <c r="C126" s="4"/>
      <c r="D126" s="214"/>
      <c r="E126" s="4"/>
      <c r="F126" s="4"/>
      <c r="G126" s="1"/>
      <c r="H126" s="4"/>
      <c r="I126" s="4"/>
      <c r="J126" s="4"/>
      <c r="K126" s="104"/>
    </row>
    <row r="127" spans="1:12" ht="18.75" customHeight="1">
      <c r="A127" s="363"/>
      <c r="B127" s="19"/>
      <c r="C127" s="397"/>
      <c r="D127" s="214"/>
      <c r="E127" s="4"/>
      <c r="H127" s="4"/>
      <c r="I127" s="4"/>
      <c r="J127" s="4"/>
      <c r="K127" s="98"/>
    </row>
    <row r="128" spans="1:12" ht="18.75" customHeight="1">
      <c r="A128" s="363"/>
      <c r="B128" s="19"/>
      <c r="C128" s="397"/>
      <c r="D128" s="214"/>
      <c r="E128" s="4"/>
      <c r="H128" s="4"/>
      <c r="I128" s="4"/>
      <c r="J128" s="4"/>
      <c r="K128" s="98"/>
    </row>
    <row r="129" spans="1:11" ht="18.75" customHeight="1">
      <c r="A129" s="363"/>
      <c r="B129" s="19"/>
      <c r="C129" s="246"/>
      <c r="D129" s="214"/>
      <c r="E129" s="4"/>
      <c r="F129" s="397"/>
      <c r="H129" s="4"/>
      <c r="I129" s="4"/>
      <c r="J129" s="4"/>
      <c r="K129" s="98"/>
    </row>
    <row r="130" spans="1:11" ht="18.75" customHeight="1">
      <c r="A130" s="363"/>
      <c r="B130" s="19"/>
      <c r="C130" s="246"/>
      <c r="D130" s="214"/>
      <c r="E130" s="4"/>
      <c r="H130" s="4"/>
      <c r="I130" s="4"/>
      <c r="J130" s="4"/>
      <c r="K130" s="98"/>
    </row>
    <row r="131" spans="1:11" ht="18.75" customHeight="1">
      <c r="A131" s="363"/>
      <c r="B131" s="19"/>
      <c r="C131" s="246"/>
      <c r="D131" s="214"/>
      <c r="E131" s="4"/>
      <c r="H131" s="4"/>
      <c r="I131" s="4"/>
      <c r="J131" s="4"/>
      <c r="K131" s="98"/>
    </row>
    <row r="132" spans="1:11" ht="23.25">
      <c r="E132" s="4"/>
    </row>
    <row r="133" spans="1:11" ht="23.25">
      <c r="E133" s="4"/>
    </row>
    <row r="134" spans="1:11" ht="23.25">
      <c r="E134" s="4"/>
    </row>
    <row r="135" spans="1:11" ht="23.25">
      <c r="E135" s="4"/>
    </row>
    <row r="136" spans="1:11" ht="23.25">
      <c r="E136" s="4"/>
    </row>
    <row r="137" spans="1:11" ht="23.25">
      <c r="E137" s="4"/>
    </row>
    <row r="138" spans="1:11" ht="23.25">
      <c r="E138" s="4"/>
    </row>
    <row r="139" spans="1:11" ht="23.25">
      <c r="E139" s="4"/>
    </row>
    <row r="140" spans="1:11" ht="23.25">
      <c r="E140" s="4"/>
    </row>
    <row r="141" spans="1:11" ht="23.25">
      <c r="E141" s="4"/>
    </row>
    <row r="142" spans="1:11" ht="23.25">
      <c r="E142" s="4"/>
    </row>
    <row r="143" spans="1:11" ht="23.25">
      <c r="E143" s="4"/>
    </row>
    <row r="144" spans="1:11" ht="23.25">
      <c r="E144" s="4"/>
    </row>
    <row r="181" spans="1:1">
      <c r="A181" t="s">
        <v>766</v>
      </c>
    </row>
  </sheetData>
  <customSheetViews>
    <customSheetView guid="{DD41D0B5-6320-4E50-909F-3C946F1CC831}" fitToPage="1">
      <selection activeCell="B68" sqref="B68"/>
      <pageMargins left="0.7" right="0.7" top="0.75" bottom="0.75" header="0.3" footer="0.3"/>
      <pageSetup paperSize="3" scale="61" orientation="portrait" r:id="rId1"/>
    </customSheetView>
  </customSheetViews>
  <mergeCells count="22">
    <mergeCell ref="G46:G48"/>
    <mergeCell ref="A18:XFD18"/>
    <mergeCell ref="G20:G23"/>
    <mergeCell ref="H20:H23"/>
    <mergeCell ref="G25:G30"/>
    <mergeCell ref="G32:G35"/>
    <mergeCell ref="G44:G45"/>
    <mergeCell ref="G42:G43"/>
    <mergeCell ref="H42:H43"/>
    <mergeCell ref="G36:G37"/>
    <mergeCell ref="G38:G39"/>
    <mergeCell ref="E100:E108"/>
    <mergeCell ref="G62:G63"/>
    <mergeCell ref="G49:G51"/>
    <mergeCell ref="G52:G53"/>
    <mergeCell ref="G54:G59"/>
    <mergeCell ref="G76:G77"/>
    <mergeCell ref="G90:G95"/>
    <mergeCell ref="G78:G87"/>
    <mergeCell ref="G73:G75"/>
    <mergeCell ref="G65:G66"/>
    <mergeCell ref="G70:G72"/>
  </mergeCells>
  <pageMargins left="0.7" right="0.7" top="0.75" bottom="0.75" header="0.3" footer="0.3"/>
  <pageSetup paperSize="3" scale="61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"/>
  <sheetViews>
    <sheetView topLeftCell="D127" zoomScale="120" zoomScaleNormal="120" workbookViewId="0">
      <selection activeCell="G69" sqref="G69"/>
    </sheetView>
  </sheetViews>
  <sheetFormatPr defaultRowHeight="15.75"/>
  <cols>
    <col min="1" max="1" width="22.375" style="194" bestFit="1" customWidth="1"/>
    <col min="2" max="2" width="10.875" style="247" bestFit="1" customWidth="1"/>
    <col min="3" max="3" width="14.375" style="273" bestFit="1" customWidth="1"/>
    <col min="4" max="4" width="18.75" style="247" customWidth="1"/>
    <col min="5" max="5" width="42.125" style="557" customWidth="1"/>
    <col min="6" max="6" width="21.625" bestFit="1" customWidth="1"/>
    <col min="7" max="7" width="21.125" customWidth="1"/>
    <col min="8" max="8" width="15.375" style="273" customWidth="1"/>
    <col min="9" max="9" width="19.625" bestFit="1" customWidth="1"/>
    <col min="13" max="13" width="13.25" customWidth="1"/>
  </cols>
  <sheetData>
    <row r="1" spans="1:30" ht="54.75">
      <c r="A1" s="536" t="s">
        <v>786</v>
      </c>
      <c r="B1" s="522"/>
      <c r="C1" s="523"/>
      <c r="D1" s="523"/>
      <c r="E1" s="552"/>
      <c r="F1" s="521"/>
      <c r="G1" s="521"/>
      <c r="H1" s="521"/>
      <c r="I1" s="544"/>
      <c r="J1" s="521"/>
      <c r="K1" s="524" t="s">
        <v>468</v>
      </c>
      <c r="L1" s="523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</row>
    <row r="2" spans="1:30" s="535" customFormat="1" ht="18.75">
      <c r="A2" s="525" t="s">
        <v>779</v>
      </c>
      <c r="B2" s="526" t="s">
        <v>782</v>
      </c>
      <c r="C2" s="526" t="s">
        <v>780</v>
      </c>
      <c r="D2" s="527" t="s">
        <v>758</v>
      </c>
      <c r="E2" s="549" t="s">
        <v>44</v>
      </c>
      <c r="F2" s="528" t="s">
        <v>674</v>
      </c>
      <c r="G2" s="528" t="s">
        <v>581</v>
      </c>
      <c r="H2" s="528" t="s">
        <v>527</v>
      </c>
      <c r="I2" s="545" t="s">
        <v>506</v>
      </c>
      <c r="J2" s="527" t="s">
        <v>5</v>
      </c>
      <c r="K2" s="527" t="s">
        <v>6</v>
      </c>
      <c r="L2" s="527" t="s">
        <v>7</v>
      </c>
      <c r="M2" s="529">
        <v>13479.19</v>
      </c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</row>
    <row r="3" spans="1:30" ht="18.75">
      <c r="A3" s="525"/>
      <c r="B3" s="526"/>
      <c r="C3" s="526"/>
      <c r="D3" s="527"/>
      <c r="E3" s="549"/>
      <c r="F3" s="528"/>
      <c r="G3" s="528"/>
      <c r="H3" s="528"/>
      <c r="I3" s="545"/>
      <c r="J3" s="527"/>
      <c r="K3" s="527"/>
      <c r="L3" s="543"/>
      <c r="M3" s="529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</row>
    <row r="4" spans="1:30" ht="18.75">
      <c r="A4" s="249">
        <v>43162</v>
      </c>
      <c r="B4" s="273">
        <v>1</v>
      </c>
      <c r="C4" s="247">
        <f>EDATE(A4,B4)</f>
        <v>43193</v>
      </c>
      <c r="D4" t="s">
        <v>787</v>
      </c>
      <c r="E4" s="553">
        <v>100</v>
      </c>
      <c r="H4"/>
      <c r="I4" s="70"/>
      <c r="J4" s="246">
        <v>100</v>
      </c>
      <c r="K4" s="246">
        <v>3.65</v>
      </c>
      <c r="L4" s="246">
        <f>J4-K4</f>
        <v>96.35</v>
      </c>
      <c r="M4" s="246">
        <f>M2+L4</f>
        <v>13575.54</v>
      </c>
    </row>
    <row r="5" spans="1:30" ht="18.75">
      <c r="A5" s="249">
        <v>43162</v>
      </c>
      <c r="B5" s="273">
        <v>3</v>
      </c>
      <c r="C5" s="247">
        <f>EDATE(A5,B5)</f>
        <v>43254</v>
      </c>
      <c r="D5" t="s">
        <v>788</v>
      </c>
      <c r="E5" s="553">
        <v>390</v>
      </c>
      <c r="H5"/>
      <c r="I5" s="70"/>
      <c r="J5" s="246">
        <v>390</v>
      </c>
      <c r="K5" s="246">
        <v>13.8</v>
      </c>
      <c r="L5" s="246">
        <f>J5-K5</f>
        <v>376.2</v>
      </c>
      <c r="M5" s="246">
        <f>M4+L5</f>
        <v>13951.74</v>
      </c>
    </row>
    <row r="6" spans="1:30" ht="18.75">
      <c r="A6" s="249">
        <v>43182</v>
      </c>
      <c r="B6" s="273">
        <v>1</v>
      </c>
      <c r="C6" s="247">
        <f>EDATE(A6,B6)</f>
        <v>43213</v>
      </c>
      <c r="D6" t="s">
        <v>720</v>
      </c>
      <c r="E6" s="553">
        <v>150</v>
      </c>
      <c r="H6"/>
      <c r="I6" s="70"/>
      <c r="J6" s="246">
        <v>150</v>
      </c>
      <c r="K6" s="246">
        <v>5.4</v>
      </c>
      <c r="L6" s="246">
        <f>J6-K6</f>
        <v>144.6</v>
      </c>
      <c r="M6" s="248">
        <f>M5+L6</f>
        <v>14096.34</v>
      </c>
    </row>
    <row r="7" spans="1:30" s="329" customFormat="1" ht="18.75">
      <c r="A7" s="576"/>
      <c r="B7" s="576"/>
      <c r="C7" s="577"/>
      <c r="D7" s="329" t="s">
        <v>736</v>
      </c>
      <c r="E7" s="581">
        <f>SUM(E4:E6)</f>
        <v>640</v>
      </c>
      <c r="I7" s="582"/>
      <c r="J7" s="248"/>
      <c r="K7" s="248" t="s">
        <v>948</v>
      </c>
      <c r="L7" s="248"/>
      <c r="M7" s="246">
        <v>281.33999999999997</v>
      </c>
    </row>
    <row r="8" spans="1:30" ht="18.75">
      <c r="A8" s="273"/>
      <c r="B8" s="273"/>
      <c r="C8" s="247"/>
      <c r="D8"/>
      <c r="E8" s="553"/>
      <c r="H8"/>
      <c r="I8" s="70"/>
      <c r="K8" s="248" t="s">
        <v>948</v>
      </c>
      <c r="L8" s="246"/>
      <c r="M8" s="246">
        <v>144.6</v>
      </c>
    </row>
    <row r="9" spans="1:30" ht="18.75">
      <c r="A9" s="273" t="s">
        <v>938</v>
      </c>
      <c r="B9" s="273"/>
      <c r="C9" s="247"/>
      <c r="D9"/>
      <c r="E9" s="553"/>
      <c r="H9"/>
      <c r="I9" s="70"/>
      <c r="K9" s="246"/>
      <c r="L9" s="246"/>
      <c r="M9" s="246"/>
    </row>
    <row r="10" spans="1:30" ht="18.75">
      <c r="A10" s="273" t="s">
        <v>938</v>
      </c>
      <c r="B10" s="273"/>
      <c r="C10" s="247"/>
      <c r="D10"/>
      <c r="E10" s="553"/>
      <c r="H10"/>
      <c r="I10" s="70"/>
      <c r="K10" s="246"/>
      <c r="L10" s="246"/>
      <c r="M10" s="246"/>
    </row>
    <row r="11" spans="1:30" ht="18.75">
      <c r="A11" s="273"/>
      <c r="B11" s="273"/>
      <c r="C11" s="247"/>
      <c r="D11"/>
      <c r="E11" s="553"/>
      <c r="H11"/>
      <c r="I11" s="70"/>
      <c r="J11" s="246"/>
      <c r="K11" s="246"/>
      <c r="L11" s="246" t="s">
        <v>736</v>
      </c>
      <c r="M11" s="248">
        <f>SUM(M6:M10)</f>
        <v>14522.28</v>
      </c>
      <c r="N11" t="s">
        <v>939</v>
      </c>
    </row>
    <row r="12" spans="1:30" ht="18.75">
      <c r="A12"/>
      <c r="B12"/>
      <c r="C12" s="247"/>
      <c r="D12"/>
      <c r="E12" s="553"/>
      <c r="H12"/>
      <c r="I12" s="70"/>
      <c r="J12" s="246"/>
      <c r="K12" s="246"/>
      <c r="L12" s="246"/>
    </row>
    <row r="13" spans="1:30" ht="18.75">
      <c r="A13"/>
      <c r="B13"/>
      <c r="C13" s="247"/>
      <c r="D13"/>
      <c r="E13" s="550"/>
      <c r="H13"/>
      <c r="I13" s="70"/>
      <c r="J13" s="246"/>
      <c r="K13" s="246"/>
      <c r="L13" s="246"/>
    </row>
    <row r="14" spans="1:30">
      <c r="A14" s="560" t="s">
        <v>806</v>
      </c>
      <c r="B14" s="532" t="s">
        <v>781</v>
      </c>
      <c r="C14" s="531" t="s">
        <v>782</v>
      </c>
      <c r="D14" s="532" t="s">
        <v>780</v>
      </c>
      <c r="E14" s="558" t="s">
        <v>906</v>
      </c>
      <c r="F14" s="559" t="s">
        <v>907</v>
      </c>
      <c r="G14" s="533" t="s">
        <v>801</v>
      </c>
      <c r="H14" s="531" t="s">
        <v>783</v>
      </c>
      <c r="I14" s="531"/>
      <c r="J14" s="534"/>
      <c r="K14" s="546"/>
    </row>
    <row r="15" spans="1:30">
      <c r="D15" s="247">
        <f t="shared" ref="D15:D43" si="0">EDATE(B15,C15)</f>
        <v>0</v>
      </c>
      <c r="E15" s="556"/>
      <c r="G15" s="258"/>
      <c r="H15" s="273" t="s">
        <v>785</v>
      </c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</row>
    <row r="16" spans="1:30">
      <c r="D16" s="247">
        <f t="shared" si="0"/>
        <v>0</v>
      </c>
      <c r="E16" s="866" t="s">
        <v>941</v>
      </c>
      <c r="G16" s="258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</row>
    <row r="17" spans="1:30">
      <c r="D17" s="247">
        <f t="shared" si="0"/>
        <v>0</v>
      </c>
      <c r="E17" s="866"/>
      <c r="G17" s="258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</row>
    <row r="18" spans="1:30" s="169" customFormat="1">
      <c r="A18" s="600">
        <v>43190</v>
      </c>
      <c r="B18" s="600">
        <v>43190</v>
      </c>
      <c r="C18" s="599">
        <v>6</v>
      </c>
      <c r="D18" s="555">
        <f t="shared" si="0"/>
        <v>43373</v>
      </c>
      <c r="E18" s="601" t="s">
        <v>911</v>
      </c>
      <c r="F18" s="599" t="s">
        <v>561</v>
      </c>
      <c r="G18" s="595">
        <v>745</v>
      </c>
      <c r="H18" s="599" t="s">
        <v>785</v>
      </c>
      <c r="I18" s="169" t="s">
        <v>941</v>
      </c>
      <c r="L18" s="605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605"/>
      <c r="Z18" s="605"/>
      <c r="AA18" s="605"/>
      <c r="AB18" s="605"/>
      <c r="AC18" s="605"/>
      <c r="AD18" s="605"/>
    </row>
    <row r="19" spans="1:30" s="169" customFormat="1">
      <c r="A19" s="600">
        <v>43190</v>
      </c>
      <c r="B19" s="555">
        <v>43190</v>
      </c>
      <c r="C19" s="599">
        <v>3</v>
      </c>
      <c r="D19" s="555">
        <f t="shared" si="0"/>
        <v>43281</v>
      </c>
      <c r="E19" s="601" t="s">
        <v>911</v>
      </c>
      <c r="F19" s="599" t="s">
        <v>348</v>
      </c>
      <c r="G19" s="595">
        <v>390</v>
      </c>
      <c r="H19" s="599" t="s">
        <v>785</v>
      </c>
      <c r="I19" s="169" t="s">
        <v>941</v>
      </c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</row>
    <row r="20" spans="1:30" s="608" customFormat="1">
      <c r="A20" s="602">
        <v>43189</v>
      </c>
      <c r="B20" s="602">
        <v>43189</v>
      </c>
      <c r="C20" s="596">
        <v>3</v>
      </c>
      <c r="D20" s="603">
        <f t="shared" si="0"/>
        <v>43281</v>
      </c>
      <c r="E20" s="601" t="s">
        <v>911</v>
      </c>
      <c r="F20" s="596" t="s">
        <v>564</v>
      </c>
      <c r="G20" s="596" t="s">
        <v>767</v>
      </c>
      <c r="H20" s="596" t="s">
        <v>785</v>
      </c>
      <c r="J20" s="608">
        <v>351</v>
      </c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</row>
    <row r="21" spans="1:30" s="610" customFormat="1">
      <c r="A21" s="604">
        <v>43189</v>
      </c>
      <c r="B21" s="604">
        <v>43189</v>
      </c>
      <c r="C21" s="605">
        <v>3</v>
      </c>
      <c r="D21" s="606">
        <f t="shared" si="0"/>
        <v>43281</v>
      </c>
      <c r="E21" s="607" t="s">
        <v>911</v>
      </c>
      <c r="F21" s="605" t="s">
        <v>937</v>
      </c>
      <c r="G21" s="597">
        <v>390</v>
      </c>
      <c r="H21" s="605" t="s">
        <v>785</v>
      </c>
      <c r="I21" s="609">
        <f>G27+G26+G25+G21</f>
        <v>1560</v>
      </c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</row>
    <row r="22" spans="1:30" s="608" customFormat="1">
      <c r="A22" s="602">
        <v>43189</v>
      </c>
      <c r="B22" s="602">
        <v>43189</v>
      </c>
      <c r="C22" s="596">
        <v>3</v>
      </c>
      <c r="D22" s="603">
        <f t="shared" si="0"/>
        <v>43281</v>
      </c>
      <c r="E22" s="601" t="s">
        <v>911</v>
      </c>
      <c r="F22" s="596" t="s">
        <v>564</v>
      </c>
      <c r="G22" s="596" t="s">
        <v>767</v>
      </c>
      <c r="H22" s="596" t="s">
        <v>785</v>
      </c>
      <c r="J22" s="611">
        <v>390</v>
      </c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</row>
    <row r="23" spans="1:30" s="608" customFormat="1">
      <c r="A23" s="602">
        <v>43189</v>
      </c>
      <c r="B23" s="602">
        <v>43189</v>
      </c>
      <c r="C23" s="596">
        <v>3</v>
      </c>
      <c r="D23" s="603">
        <f t="shared" si="0"/>
        <v>43281</v>
      </c>
      <c r="E23" s="601" t="s">
        <v>911</v>
      </c>
      <c r="F23" s="596" t="s">
        <v>564</v>
      </c>
      <c r="G23" s="596" t="s">
        <v>767</v>
      </c>
      <c r="H23" s="596" t="s">
        <v>785</v>
      </c>
      <c r="J23" s="611">
        <v>351</v>
      </c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96"/>
      <c r="X23" s="596"/>
      <c r="Y23" s="596"/>
      <c r="Z23" s="596"/>
      <c r="AA23" s="596"/>
      <c r="AB23" s="596"/>
      <c r="AC23" s="596"/>
      <c r="AD23" s="596"/>
    </row>
    <row r="24" spans="1:30" s="608" customFormat="1">
      <c r="A24" s="602">
        <v>43189</v>
      </c>
      <c r="B24" s="602">
        <v>43189</v>
      </c>
      <c r="C24" s="596">
        <v>3</v>
      </c>
      <c r="D24" s="603">
        <f t="shared" si="0"/>
        <v>43281</v>
      </c>
      <c r="E24" s="601" t="s">
        <v>911</v>
      </c>
      <c r="F24" s="596" t="s">
        <v>563</v>
      </c>
      <c r="G24" s="596" t="s">
        <v>767</v>
      </c>
      <c r="H24" s="596" t="s">
        <v>942</v>
      </c>
      <c r="J24" s="611">
        <v>390</v>
      </c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</row>
    <row r="25" spans="1:30" s="169" customFormat="1">
      <c r="A25" s="600">
        <v>43189</v>
      </c>
      <c r="B25" s="600">
        <v>43189</v>
      </c>
      <c r="C25" s="599">
        <v>3</v>
      </c>
      <c r="D25" s="555">
        <f t="shared" si="0"/>
        <v>43281</v>
      </c>
      <c r="E25" s="607" t="s">
        <v>911</v>
      </c>
      <c r="F25" s="599" t="s">
        <v>436</v>
      </c>
      <c r="G25" s="595">
        <v>390</v>
      </c>
      <c r="H25" s="599" t="s">
        <v>785</v>
      </c>
      <c r="L25" s="605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  <c r="AA25" s="605"/>
      <c r="AB25" s="605"/>
      <c r="AC25" s="605"/>
      <c r="AD25" s="605"/>
    </row>
    <row r="26" spans="1:30" s="169" customFormat="1">
      <c r="A26" s="600">
        <v>43189</v>
      </c>
      <c r="B26" s="600">
        <v>43189</v>
      </c>
      <c r="C26" s="599">
        <v>3</v>
      </c>
      <c r="D26" s="555">
        <f t="shared" si="0"/>
        <v>43281</v>
      </c>
      <c r="E26" s="607" t="s">
        <v>911</v>
      </c>
      <c r="F26" s="599" t="s">
        <v>111</v>
      </c>
      <c r="G26" s="595">
        <v>390</v>
      </c>
      <c r="H26" s="599" t="s">
        <v>785</v>
      </c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</row>
    <row r="27" spans="1:30" s="169" customFormat="1">
      <c r="A27" s="600">
        <v>43189</v>
      </c>
      <c r="B27" s="600">
        <v>43189</v>
      </c>
      <c r="C27" s="599">
        <v>3</v>
      </c>
      <c r="D27" s="555">
        <f t="shared" si="0"/>
        <v>43281</v>
      </c>
      <c r="E27" s="607" t="s">
        <v>911</v>
      </c>
      <c r="F27" s="599" t="s">
        <v>344</v>
      </c>
      <c r="G27" s="598">
        <v>390</v>
      </c>
      <c r="H27" s="599" t="s">
        <v>785</v>
      </c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  <c r="AA27" s="605"/>
      <c r="AB27" s="605"/>
      <c r="AC27" s="605"/>
      <c r="AD27" s="605"/>
    </row>
    <row r="28" spans="1:30" s="70" customFormat="1" ht="55.5" customHeight="1">
      <c r="A28" s="612"/>
      <c r="B28" s="867" t="s">
        <v>945</v>
      </c>
      <c r="C28" s="868"/>
      <c r="D28" s="868"/>
      <c r="E28" s="869"/>
      <c r="F28" s="566"/>
      <c r="G28" s="613"/>
      <c r="H28" s="56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</row>
    <row r="29" spans="1:30" s="620" customFormat="1" ht="55.5" customHeight="1">
      <c r="A29" s="617"/>
      <c r="B29" s="615" t="s">
        <v>3</v>
      </c>
      <c r="C29" s="616" t="s">
        <v>946</v>
      </c>
      <c r="D29" s="616" t="s">
        <v>780</v>
      </c>
      <c r="E29" s="373" t="s">
        <v>758</v>
      </c>
      <c r="F29" s="618" t="s">
        <v>907</v>
      </c>
      <c r="G29" s="619" t="s">
        <v>801</v>
      </c>
      <c r="H29" s="618" t="s">
        <v>947</v>
      </c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</row>
    <row r="30" spans="1:30">
      <c r="A30" s="568">
        <v>43188</v>
      </c>
      <c r="B30" s="568">
        <v>43188</v>
      </c>
      <c r="C30" s="273">
        <v>3</v>
      </c>
      <c r="D30" s="247">
        <f t="shared" si="0"/>
        <v>43280</v>
      </c>
      <c r="E30" s="578" t="s">
        <v>911</v>
      </c>
      <c r="F30" s="273" t="s">
        <v>668</v>
      </c>
      <c r="G30" s="584">
        <v>390</v>
      </c>
      <c r="H30" s="273" t="s">
        <v>785</v>
      </c>
      <c r="I30">
        <v>390</v>
      </c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</row>
    <row r="31" spans="1:30">
      <c r="A31" s="568">
        <v>43187</v>
      </c>
      <c r="B31" s="568">
        <v>43187</v>
      </c>
      <c r="C31" s="273">
        <v>1</v>
      </c>
      <c r="D31" s="247">
        <f t="shared" si="0"/>
        <v>43218</v>
      </c>
      <c r="E31" s="571" t="s">
        <v>746</v>
      </c>
      <c r="F31" s="273" t="s">
        <v>776</v>
      </c>
      <c r="G31" s="584">
        <v>140</v>
      </c>
      <c r="H31" s="273" t="s">
        <v>785</v>
      </c>
      <c r="I31" s="258">
        <f>G32+G34+G35+G31</f>
        <v>1271</v>
      </c>
      <c r="L31" s="535"/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</row>
    <row r="32" spans="1:30">
      <c r="A32" s="568">
        <v>43187</v>
      </c>
      <c r="B32" s="247">
        <v>43189</v>
      </c>
      <c r="C32" s="273">
        <v>3</v>
      </c>
      <c r="D32" s="247">
        <f t="shared" si="0"/>
        <v>43281</v>
      </c>
      <c r="E32" s="571" t="s">
        <v>923</v>
      </c>
      <c r="F32" s="273" t="s">
        <v>391</v>
      </c>
      <c r="G32" s="584">
        <v>351</v>
      </c>
      <c r="H32" s="273" t="s">
        <v>785</v>
      </c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</row>
    <row r="33" spans="1:30" ht="18.75">
      <c r="A33" s="568">
        <v>43187</v>
      </c>
      <c r="B33" s="568">
        <v>43187</v>
      </c>
      <c r="C33" s="273">
        <v>1</v>
      </c>
      <c r="D33" s="247">
        <f t="shared" si="0"/>
        <v>43218</v>
      </c>
      <c r="E33" s="550" t="s">
        <v>922</v>
      </c>
      <c r="F33" s="273" t="s">
        <v>791</v>
      </c>
      <c r="G33" s="588">
        <v>140</v>
      </c>
      <c r="H33" s="273" t="s">
        <v>785</v>
      </c>
      <c r="I33">
        <v>140</v>
      </c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  <c r="AC33" s="535"/>
      <c r="AD33" s="535"/>
    </row>
    <row r="34" spans="1:30">
      <c r="A34" s="568">
        <v>43187</v>
      </c>
      <c r="B34" s="247">
        <v>43189</v>
      </c>
      <c r="C34" s="273">
        <v>3</v>
      </c>
      <c r="D34" s="247">
        <f t="shared" si="0"/>
        <v>43281</v>
      </c>
      <c r="E34" s="570" t="s">
        <v>921</v>
      </c>
      <c r="F34" s="273" t="s">
        <v>434</v>
      </c>
      <c r="G34" s="584">
        <v>390</v>
      </c>
      <c r="H34" s="273" t="s">
        <v>785</v>
      </c>
      <c r="L34" s="535"/>
      <c r="M34" s="535"/>
      <c r="N34" s="535"/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  <c r="AC34" s="535"/>
      <c r="AD34" s="535"/>
    </row>
    <row r="35" spans="1:30">
      <c r="A35" s="568">
        <v>43187</v>
      </c>
      <c r="B35" s="568">
        <v>43187</v>
      </c>
      <c r="C35" s="273">
        <v>3</v>
      </c>
      <c r="D35" s="247">
        <f t="shared" si="0"/>
        <v>43279</v>
      </c>
      <c r="E35" s="571" t="s">
        <v>347</v>
      </c>
      <c r="F35" s="273" t="s">
        <v>917</v>
      </c>
      <c r="G35" s="584">
        <v>390</v>
      </c>
      <c r="H35" s="273" t="s">
        <v>785</v>
      </c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</row>
    <row r="36" spans="1:30">
      <c r="A36" s="568">
        <v>43186</v>
      </c>
      <c r="B36" s="568">
        <v>43186</v>
      </c>
      <c r="C36" s="273">
        <v>1</v>
      </c>
      <c r="D36" s="247">
        <f t="shared" si="0"/>
        <v>43217</v>
      </c>
      <c r="E36" s="571" t="s">
        <v>491</v>
      </c>
      <c r="F36" s="570" t="s">
        <v>918</v>
      </c>
      <c r="G36" s="588">
        <v>140</v>
      </c>
      <c r="H36" s="273" t="s">
        <v>785</v>
      </c>
      <c r="I36" s="258">
        <f>G36+G37+G38+G39</f>
        <v>1270</v>
      </c>
      <c r="L36" s="535"/>
      <c r="M36" s="535"/>
      <c r="N36" s="535"/>
      <c r="O36" s="535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</row>
    <row r="37" spans="1:30">
      <c r="A37" s="568">
        <v>43186</v>
      </c>
      <c r="B37" s="568">
        <v>43186</v>
      </c>
      <c r="C37" s="273">
        <v>1</v>
      </c>
      <c r="D37" s="247">
        <f t="shared" si="0"/>
        <v>43217</v>
      </c>
      <c r="E37" s="570" t="s">
        <v>919</v>
      </c>
      <c r="F37" s="273" t="s">
        <v>728</v>
      </c>
      <c r="G37" s="588">
        <v>140</v>
      </c>
      <c r="H37" s="273" t="s">
        <v>785</v>
      </c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</row>
    <row r="38" spans="1:30">
      <c r="A38" s="568">
        <v>43185</v>
      </c>
      <c r="B38" s="568">
        <v>43183</v>
      </c>
      <c r="C38" s="273">
        <v>3</v>
      </c>
      <c r="D38" s="247">
        <f t="shared" si="0"/>
        <v>43275</v>
      </c>
      <c r="E38" s="570" t="s">
        <v>916</v>
      </c>
      <c r="F38" s="273" t="s">
        <v>915</v>
      </c>
      <c r="G38" s="588">
        <v>600</v>
      </c>
      <c r="H38" s="273" t="s">
        <v>785</v>
      </c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</row>
    <row r="39" spans="1:30">
      <c r="A39" s="568">
        <v>43185</v>
      </c>
      <c r="B39" s="568">
        <v>43183</v>
      </c>
      <c r="C39" s="273">
        <v>3</v>
      </c>
      <c r="D39" s="247">
        <f t="shared" si="0"/>
        <v>43275</v>
      </c>
      <c r="E39" s="570" t="s">
        <v>914</v>
      </c>
      <c r="F39" s="273" t="s">
        <v>913</v>
      </c>
      <c r="G39" s="588">
        <v>390</v>
      </c>
      <c r="H39" s="273" t="s">
        <v>785</v>
      </c>
      <c r="L39" s="535"/>
      <c r="M39" s="535"/>
      <c r="N39" s="535"/>
      <c r="O39" s="535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</row>
    <row r="40" spans="1:30">
      <c r="A40" s="568">
        <v>43185</v>
      </c>
      <c r="B40" s="568">
        <v>43185</v>
      </c>
      <c r="C40" s="273">
        <v>3</v>
      </c>
      <c r="D40" s="247">
        <f t="shared" si="0"/>
        <v>43277</v>
      </c>
      <c r="E40" s="570" t="s">
        <v>920</v>
      </c>
      <c r="F40" s="273" t="s">
        <v>769</v>
      </c>
      <c r="G40" s="584">
        <v>390</v>
      </c>
      <c r="H40" s="273" t="s">
        <v>785</v>
      </c>
      <c r="I40">
        <v>390</v>
      </c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</row>
    <row r="41" spans="1:30">
      <c r="A41" s="568">
        <v>43183</v>
      </c>
      <c r="B41" s="568">
        <v>43183</v>
      </c>
      <c r="C41" s="273">
        <v>1</v>
      </c>
      <c r="D41" s="247">
        <f t="shared" si="0"/>
        <v>43214</v>
      </c>
      <c r="E41" s="571" t="s">
        <v>926</v>
      </c>
      <c r="F41" s="273" t="s">
        <v>502</v>
      </c>
      <c r="G41" s="584">
        <v>140</v>
      </c>
      <c r="H41" s="273" t="s">
        <v>785</v>
      </c>
      <c r="I41">
        <v>140</v>
      </c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</row>
    <row r="42" spans="1:30">
      <c r="A42" s="568">
        <v>43181</v>
      </c>
      <c r="B42" s="568">
        <v>43176</v>
      </c>
      <c r="C42" s="273">
        <v>6</v>
      </c>
      <c r="D42" s="247">
        <f t="shared" si="0"/>
        <v>43360</v>
      </c>
      <c r="E42" s="571" t="s">
        <v>925</v>
      </c>
      <c r="F42" s="273" t="s">
        <v>912</v>
      </c>
      <c r="G42" s="588">
        <v>745</v>
      </c>
      <c r="H42" s="273" t="s">
        <v>785</v>
      </c>
      <c r="I42" s="258">
        <f>G43+G42</f>
        <v>1135</v>
      </c>
      <c r="L42" s="535"/>
      <c r="M42" s="535"/>
      <c r="N42" s="535"/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</row>
    <row r="43" spans="1:30">
      <c r="A43" s="568">
        <v>43181</v>
      </c>
      <c r="B43" s="568">
        <v>43176</v>
      </c>
      <c r="C43" s="273">
        <v>3</v>
      </c>
      <c r="D43" s="247">
        <f t="shared" si="0"/>
        <v>43268</v>
      </c>
      <c r="E43" s="571" t="s">
        <v>924</v>
      </c>
      <c r="F43" s="273" t="s">
        <v>910</v>
      </c>
      <c r="G43" s="588">
        <v>390</v>
      </c>
      <c r="H43" s="273" t="s">
        <v>785</v>
      </c>
      <c r="L43" s="535"/>
      <c r="M43" s="535"/>
      <c r="N43" s="535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</row>
    <row r="44" spans="1:30" ht="31.5">
      <c r="A44" s="572" t="s">
        <v>807</v>
      </c>
      <c r="B44" s="247">
        <v>43181</v>
      </c>
      <c r="C44" s="273">
        <v>1</v>
      </c>
      <c r="D44" s="247">
        <f>EDATE(B44,C44)</f>
        <v>43212</v>
      </c>
      <c r="E44" s="256" t="s">
        <v>935</v>
      </c>
      <c r="F44" s="273" t="s">
        <v>665</v>
      </c>
      <c r="G44" s="588">
        <v>301</v>
      </c>
      <c r="H44" s="273" t="s">
        <v>785</v>
      </c>
      <c r="I44" s="258">
        <f>G44+G45</f>
        <v>641</v>
      </c>
      <c r="L44" s="535"/>
      <c r="M44" s="535"/>
      <c r="N44" s="535"/>
      <c r="O44" s="535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</row>
    <row r="45" spans="1:30" ht="31.5">
      <c r="A45" s="194" t="s">
        <v>807</v>
      </c>
      <c r="B45" s="247">
        <v>43181</v>
      </c>
      <c r="C45" s="273">
        <v>1</v>
      </c>
      <c r="D45" s="247">
        <f t="shared" ref="D45:D108" si="1">EDATE(B45,C45)</f>
        <v>43212</v>
      </c>
      <c r="E45" s="256" t="s">
        <v>934</v>
      </c>
      <c r="F45" s="273" t="s">
        <v>665</v>
      </c>
      <c r="G45" s="588">
        <v>340</v>
      </c>
      <c r="H45" s="273" t="s">
        <v>785</v>
      </c>
    </row>
    <row r="46" spans="1:30" ht="31.5">
      <c r="A46" s="194" t="s">
        <v>808</v>
      </c>
      <c r="B46" s="247">
        <v>43180</v>
      </c>
      <c r="C46" s="273">
        <v>1</v>
      </c>
      <c r="D46" s="247">
        <f t="shared" si="1"/>
        <v>43211</v>
      </c>
      <c r="E46" s="256" t="s">
        <v>933</v>
      </c>
      <c r="F46" s="273" t="s">
        <v>499</v>
      </c>
      <c r="G46" s="593">
        <v>140</v>
      </c>
      <c r="H46" s="273" t="s">
        <v>785</v>
      </c>
      <c r="I46" s="258">
        <f>G46+G47+G48</f>
        <v>881</v>
      </c>
    </row>
    <row r="47" spans="1:30" ht="31.5">
      <c r="A47" s="194" t="s">
        <v>808</v>
      </c>
      <c r="B47" s="247">
        <v>43180</v>
      </c>
      <c r="C47" s="273">
        <v>1</v>
      </c>
      <c r="D47" s="247">
        <f t="shared" si="1"/>
        <v>43211</v>
      </c>
      <c r="E47" s="256" t="s">
        <v>932</v>
      </c>
      <c r="F47" s="273" t="s">
        <v>413</v>
      </c>
      <c r="G47" s="593">
        <v>351</v>
      </c>
      <c r="H47" s="273" t="s">
        <v>785</v>
      </c>
    </row>
    <row r="48" spans="1:30" ht="31.5">
      <c r="A48" s="194" t="s">
        <v>808</v>
      </c>
      <c r="B48" s="247">
        <v>43180</v>
      </c>
      <c r="C48" s="273">
        <v>1</v>
      </c>
      <c r="D48" s="247">
        <f t="shared" si="1"/>
        <v>43211</v>
      </c>
      <c r="E48" s="256" t="s">
        <v>931</v>
      </c>
      <c r="F48" s="273" t="s">
        <v>413</v>
      </c>
      <c r="G48" s="593">
        <v>390</v>
      </c>
      <c r="H48" s="273" t="s">
        <v>785</v>
      </c>
    </row>
    <row r="49" spans="1:9" ht="31.5">
      <c r="A49" s="194" t="s">
        <v>809</v>
      </c>
      <c r="B49" s="247">
        <v>43179</v>
      </c>
      <c r="C49" s="273">
        <v>1</v>
      </c>
      <c r="D49" s="247">
        <f t="shared" si="1"/>
        <v>43210</v>
      </c>
      <c r="E49" s="256" t="s">
        <v>930</v>
      </c>
      <c r="F49" s="273" t="s">
        <v>579</v>
      </c>
      <c r="G49" s="593">
        <v>140</v>
      </c>
      <c r="H49" s="273" t="s">
        <v>785</v>
      </c>
      <c r="I49" s="258">
        <f>G50+G51+G52+G49</f>
        <v>1541</v>
      </c>
    </row>
    <row r="50" spans="1:9" ht="31.5">
      <c r="A50" s="194" t="s">
        <v>809</v>
      </c>
      <c r="B50" s="247">
        <v>43181</v>
      </c>
      <c r="C50" s="273">
        <v>1</v>
      </c>
      <c r="D50" s="247">
        <f t="shared" si="1"/>
        <v>43212</v>
      </c>
      <c r="E50" s="573" t="s">
        <v>929</v>
      </c>
      <c r="F50" s="273" t="s">
        <v>724</v>
      </c>
      <c r="G50" s="593">
        <v>266</v>
      </c>
      <c r="H50" s="273" t="s">
        <v>785</v>
      </c>
    </row>
    <row r="51" spans="1:9" ht="31.5">
      <c r="A51" s="194" t="s">
        <v>809</v>
      </c>
      <c r="B51" s="247">
        <v>43179</v>
      </c>
      <c r="C51" s="273">
        <v>1</v>
      </c>
      <c r="D51" s="247">
        <f t="shared" si="1"/>
        <v>43210</v>
      </c>
      <c r="E51" s="256" t="s">
        <v>928</v>
      </c>
      <c r="F51" s="273" t="s">
        <v>500</v>
      </c>
      <c r="G51" s="593">
        <v>745</v>
      </c>
      <c r="H51" s="273" t="s">
        <v>785</v>
      </c>
    </row>
    <row r="52" spans="1:9" ht="31.5">
      <c r="A52" s="194" t="s">
        <v>809</v>
      </c>
      <c r="B52" s="247">
        <v>43179</v>
      </c>
      <c r="C52" s="273">
        <v>1</v>
      </c>
      <c r="D52" s="247">
        <f t="shared" si="1"/>
        <v>43210</v>
      </c>
      <c r="E52" s="556" t="s">
        <v>927</v>
      </c>
      <c r="F52" s="273" t="s">
        <v>663</v>
      </c>
      <c r="G52" s="593">
        <v>390</v>
      </c>
      <c r="H52" s="273" t="s">
        <v>785</v>
      </c>
    </row>
    <row r="53" spans="1:9" ht="45.75">
      <c r="A53" s="194" t="s">
        <v>810</v>
      </c>
      <c r="B53" s="247">
        <v>43178</v>
      </c>
      <c r="C53" s="273">
        <v>6</v>
      </c>
      <c r="D53" s="247">
        <f t="shared" si="1"/>
        <v>43362</v>
      </c>
      <c r="E53" s="557" t="s">
        <v>848</v>
      </c>
      <c r="F53" s="273" t="s">
        <v>495</v>
      </c>
      <c r="G53" s="593">
        <v>745</v>
      </c>
      <c r="H53" s="273" t="s">
        <v>785</v>
      </c>
      <c r="I53" s="258">
        <f>G53+G54+G55+G56</f>
        <v>2300.5</v>
      </c>
    </row>
    <row r="54" spans="1:9" ht="45.75">
      <c r="A54" s="194" t="s">
        <v>811</v>
      </c>
      <c r="B54" s="247">
        <v>43178</v>
      </c>
      <c r="C54" s="273">
        <v>6</v>
      </c>
      <c r="D54" s="247">
        <f t="shared" si="1"/>
        <v>43362</v>
      </c>
      <c r="E54" s="557" t="s">
        <v>849</v>
      </c>
      <c r="F54" s="273" t="s">
        <v>725</v>
      </c>
      <c r="G54" s="593">
        <v>670.5</v>
      </c>
      <c r="H54" s="273" t="s">
        <v>785</v>
      </c>
    </row>
    <row r="55" spans="1:9" ht="45.75">
      <c r="A55" s="194" t="s">
        <v>812</v>
      </c>
      <c r="B55" s="247">
        <v>43178</v>
      </c>
      <c r="C55" s="273">
        <v>6</v>
      </c>
      <c r="D55" s="247">
        <f t="shared" si="1"/>
        <v>43362</v>
      </c>
      <c r="E55" s="557" t="s">
        <v>850</v>
      </c>
      <c r="F55" s="273" t="s">
        <v>725</v>
      </c>
      <c r="G55" s="593">
        <v>745</v>
      </c>
      <c r="H55" s="273" t="s">
        <v>785</v>
      </c>
    </row>
    <row r="56" spans="1:9" ht="34.5">
      <c r="A56" s="194" t="s">
        <v>813</v>
      </c>
      <c r="B56" s="247">
        <v>43178</v>
      </c>
      <c r="C56" s="273">
        <v>1</v>
      </c>
      <c r="D56" s="247">
        <f t="shared" si="1"/>
        <v>43209</v>
      </c>
      <c r="E56" s="557" t="s">
        <v>851</v>
      </c>
      <c r="F56" s="273" t="s">
        <v>582</v>
      </c>
      <c r="G56" s="593">
        <v>140</v>
      </c>
      <c r="H56" s="273" t="s">
        <v>785</v>
      </c>
    </row>
    <row r="57" spans="1:9" ht="34.5">
      <c r="A57" s="194" t="s">
        <v>813</v>
      </c>
      <c r="B57" s="247">
        <v>43178</v>
      </c>
      <c r="C57" s="273">
        <v>6</v>
      </c>
      <c r="D57" s="247">
        <f t="shared" si="1"/>
        <v>43362</v>
      </c>
      <c r="E57" s="557" t="s">
        <v>852</v>
      </c>
      <c r="F57" s="273" t="s">
        <v>497</v>
      </c>
      <c r="G57" s="593">
        <v>745</v>
      </c>
      <c r="H57" s="273" t="s">
        <v>785</v>
      </c>
      <c r="I57">
        <v>745</v>
      </c>
    </row>
    <row r="58" spans="1:9" ht="34.5">
      <c r="A58" s="194" t="s">
        <v>814</v>
      </c>
      <c r="B58" s="247">
        <v>43177</v>
      </c>
      <c r="C58" s="273">
        <v>3</v>
      </c>
      <c r="D58" s="247">
        <f t="shared" si="1"/>
        <v>43269</v>
      </c>
      <c r="E58" s="557" t="s">
        <v>853</v>
      </c>
      <c r="F58" s="273" t="s">
        <v>624</v>
      </c>
      <c r="G58" s="593">
        <v>390</v>
      </c>
      <c r="H58" s="273" t="s">
        <v>785</v>
      </c>
      <c r="I58" s="258">
        <f>G58+G59+G60</f>
        <v>920</v>
      </c>
    </row>
    <row r="59" spans="1:9" ht="34.5">
      <c r="A59" s="194" t="s">
        <v>814</v>
      </c>
      <c r="B59" s="247">
        <v>43177</v>
      </c>
      <c r="C59" s="273">
        <v>1</v>
      </c>
      <c r="D59" s="247">
        <f t="shared" si="1"/>
        <v>43208</v>
      </c>
      <c r="E59" s="557" t="s">
        <v>854</v>
      </c>
      <c r="F59" s="273" t="s">
        <v>577</v>
      </c>
      <c r="G59" s="593">
        <v>140</v>
      </c>
      <c r="H59" s="273" t="s">
        <v>785</v>
      </c>
    </row>
    <row r="60" spans="1:9" ht="45.75">
      <c r="A60" s="194" t="s">
        <v>815</v>
      </c>
      <c r="B60" s="247">
        <v>43176</v>
      </c>
      <c r="C60" s="273">
        <v>3</v>
      </c>
      <c r="D60" s="247">
        <f t="shared" si="1"/>
        <v>43268</v>
      </c>
      <c r="E60" s="557" t="s">
        <v>855</v>
      </c>
      <c r="F60" s="273" t="s">
        <v>800</v>
      </c>
      <c r="G60" s="593">
        <v>390</v>
      </c>
      <c r="H60" s="273" t="s">
        <v>785</v>
      </c>
    </row>
    <row r="61" spans="1:9" ht="34.5">
      <c r="A61" s="194" t="s">
        <v>816</v>
      </c>
      <c r="B61" s="247">
        <v>43175</v>
      </c>
      <c r="C61" s="273">
        <v>3</v>
      </c>
      <c r="D61" s="247">
        <f t="shared" si="1"/>
        <v>43267</v>
      </c>
      <c r="E61" s="557" t="s">
        <v>856</v>
      </c>
      <c r="F61" s="273" t="s">
        <v>660</v>
      </c>
      <c r="G61" s="593">
        <v>351</v>
      </c>
      <c r="H61" s="273" t="s">
        <v>785</v>
      </c>
      <c r="I61" s="258">
        <f>G62+G63+G64+G65+G61</f>
        <v>2191.5</v>
      </c>
    </row>
    <row r="62" spans="1:9" ht="34.5">
      <c r="A62" s="194" t="s">
        <v>816</v>
      </c>
      <c r="B62" s="247">
        <v>43175</v>
      </c>
      <c r="C62" s="273">
        <v>3</v>
      </c>
      <c r="D62" s="247">
        <f t="shared" si="1"/>
        <v>43267</v>
      </c>
      <c r="E62" s="557" t="s">
        <v>857</v>
      </c>
      <c r="F62" s="273" t="s">
        <v>660</v>
      </c>
      <c r="G62" s="593">
        <v>390</v>
      </c>
      <c r="H62" s="273" t="s">
        <v>785</v>
      </c>
    </row>
    <row r="63" spans="1:9" ht="34.5">
      <c r="A63" s="194" t="s">
        <v>816</v>
      </c>
      <c r="B63" s="247">
        <v>43175</v>
      </c>
      <c r="C63" s="273">
        <v>3</v>
      </c>
      <c r="D63" s="247">
        <f t="shared" si="1"/>
        <v>43267</v>
      </c>
      <c r="E63" s="557" t="s">
        <v>858</v>
      </c>
      <c r="F63" s="273" t="s">
        <v>657</v>
      </c>
      <c r="G63" s="593">
        <v>390</v>
      </c>
      <c r="H63" s="273" t="s">
        <v>785</v>
      </c>
    </row>
    <row r="64" spans="1:9" ht="34.5">
      <c r="A64" s="194" t="s">
        <v>816</v>
      </c>
      <c r="B64" s="247">
        <v>43175</v>
      </c>
      <c r="C64" s="273">
        <v>6</v>
      </c>
      <c r="D64" s="247">
        <f t="shared" si="1"/>
        <v>43359</v>
      </c>
      <c r="E64" s="557" t="s">
        <v>859</v>
      </c>
      <c r="F64" s="273" t="s">
        <v>802</v>
      </c>
      <c r="G64" s="593">
        <v>670.5</v>
      </c>
      <c r="H64" s="273" t="s">
        <v>785</v>
      </c>
    </row>
    <row r="65" spans="1:9" ht="34.5">
      <c r="A65" s="194" t="s">
        <v>816</v>
      </c>
      <c r="B65" s="247">
        <v>43175</v>
      </c>
      <c r="C65" s="273">
        <v>3</v>
      </c>
      <c r="D65" s="247">
        <f t="shared" si="1"/>
        <v>43267</v>
      </c>
      <c r="E65" s="557" t="s">
        <v>860</v>
      </c>
      <c r="F65" s="273" t="s">
        <v>496</v>
      </c>
      <c r="G65" s="593">
        <v>390</v>
      </c>
      <c r="H65" s="273" t="s">
        <v>785</v>
      </c>
    </row>
    <row r="66" spans="1:9" ht="45.75">
      <c r="A66" s="194" t="s">
        <v>817</v>
      </c>
      <c r="B66" s="247">
        <v>43175</v>
      </c>
      <c r="C66" s="273">
        <v>1</v>
      </c>
      <c r="D66" s="247">
        <f t="shared" si="1"/>
        <v>43206</v>
      </c>
      <c r="E66" s="557" t="s">
        <v>861</v>
      </c>
      <c r="F66" s="273" t="s">
        <v>747</v>
      </c>
      <c r="G66" s="586">
        <v>140</v>
      </c>
      <c r="H66" s="273" t="s">
        <v>785</v>
      </c>
      <c r="I66" s="258">
        <f>G66+G67+G68</f>
        <v>1275</v>
      </c>
    </row>
    <row r="67" spans="1:9" ht="45.75">
      <c r="A67" s="194" t="s">
        <v>818</v>
      </c>
      <c r="B67" s="561">
        <v>43174</v>
      </c>
      <c r="C67" s="273">
        <v>3</v>
      </c>
      <c r="D67" s="247">
        <f t="shared" si="1"/>
        <v>43266</v>
      </c>
      <c r="E67" s="557" t="s">
        <v>862</v>
      </c>
      <c r="F67" s="273" t="s">
        <v>799</v>
      </c>
      <c r="G67" s="586">
        <v>390</v>
      </c>
      <c r="H67" s="273" t="s">
        <v>785</v>
      </c>
    </row>
    <row r="68" spans="1:9" ht="45.75">
      <c r="A68" s="194" t="s">
        <v>819</v>
      </c>
      <c r="B68" s="561">
        <v>43174</v>
      </c>
      <c r="C68" s="273">
        <v>6</v>
      </c>
      <c r="D68" s="247">
        <f t="shared" si="1"/>
        <v>43358</v>
      </c>
      <c r="E68" s="557" t="s">
        <v>863</v>
      </c>
      <c r="F68" s="273" t="s">
        <v>798</v>
      </c>
      <c r="G68" s="586">
        <v>745</v>
      </c>
      <c r="H68" s="273" t="s">
        <v>785</v>
      </c>
    </row>
    <row r="69" spans="1:9" ht="34.5">
      <c r="A69" s="194" t="s">
        <v>820</v>
      </c>
      <c r="B69" s="561">
        <v>43174</v>
      </c>
      <c r="C69" s="273">
        <v>3</v>
      </c>
      <c r="D69" s="247">
        <f t="shared" si="1"/>
        <v>43266</v>
      </c>
      <c r="E69" s="557" t="s">
        <v>864</v>
      </c>
      <c r="F69" s="273" t="s">
        <v>417</v>
      </c>
      <c r="G69" s="567">
        <v>0</v>
      </c>
      <c r="H69" s="273" t="s">
        <v>785</v>
      </c>
    </row>
    <row r="70" spans="1:9" ht="34.5">
      <c r="A70" s="194" t="s">
        <v>821</v>
      </c>
      <c r="B70" s="561">
        <v>43173</v>
      </c>
      <c r="C70" s="273">
        <v>3</v>
      </c>
      <c r="D70" s="247">
        <f t="shared" si="1"/>
        <v>43265</v>
      </c>
      <c r="E70" s="557" t="s">
        <v>865</v>
      </c>
      <c r="F70" s="273" t="s">
        <v>656</v>
      </c>
      <c r="G70" s="584">
        <v>390</v>
      </c>
      <c r="H70" s="273" t="s">
        <v>785</v>
      </c>
      <c r="I70" s="258">
        <f>G70+G71+G73+G72</f>
        <v>1310.5</v>
      </c>
    </row>
    <row r="71" spans="1:9" ht="34.5">
      <c r="A71" s="194" t="s">
        <v>821</v>
      </c>
      <c r="B71" s="561">
        <v>43173</v>
      </c>
      <c r="C71" s="273">
        <v>6</v>
      </c>
      <c r="D71" s="247">
        <f t="shared" si="1"/>
        <v>43357</v>
      </c>
      <c r="E71" s="557" t="s">
        <v>866</v>
      </c>
      <c r="F71" s="273" t="s">
        <v>795</v>
      </c>
      <c r="G71" s="584">
        <v>670.5</v>
      </c>
      <c r="H71" s="273" t="s">
        <v>785</v>
      </c>
    </row>
    <row r="72" spans="1:9" ht="45.75">
      <c r="A72" s="194" t="s">
        <v>822</v>
      </c>
      <c r="B72" s="247">
        <v>43172</v>
      </c>
      <c r="C72" s="273">
        <v>1</v>
      </c>
      <c r="D72" s="247">
        <f t="shared" si="1"/>
        <v>43203</v>
      </c>
      <c r="E72" s="557" t="s">
        <v>867</v>
      </c>
      <c r="F72" s="273" t="s">
        <v>699</v>
      </c>
      <c r="G72" s="584">
        <v>-140</v>
      </c>
      <c r="H72" s="273" t="s">
        <v>785</v>
      </c>
    </row>
    <row r="73" spans="1:9" ht="34.5">
      <c r="A73" s="194" t="s">
        <v>823</v>
      </c>
      <c r="B73" s="247">
        <v>43172</v>
      </c>
      <c r="C73" s="273">
        <v>3</v>
      </c>
      <c r="D73" s="247">
        <f t="shared" si="1"/>
        <v>43264</v>
      </c>
      <c r="E73" s="557" t="s">
        <v>868</v>
      </c>
      <c r="F73" s="273" t="s">
        <v>760</v>
      </c>
      <c r="G73" s="584">
        <v>390</v>
      </c>
      <c r="H73" s="273" t="s">
        <v>785</v>
      </c>
    </row>
    <row r="74" spans="1:9" ht="45.75">
      <c r="A74" s="194" t="s">
        <v>824</v>
      </c>
      <c r="B74" s="247">
        <v>43172</v>
      </c>
      <c r="C74" s="566">
        <v>3</v>
      </c>
      <c r="D74" s="561">
        <f t="shared" si="1"/>
        <v>43264</v>
      </c>
      <c r="E74" s="557" t="s">
        <v>869</v>
      </c>
      <c r="F74" s="273" t="s">
        <v>797</v>
      </c>
      <c r="G74" s="594">
        <v>390</v>
      </c>
      <c r="H74" s="273" t="s">
        <v>785</v>
      </c>
      <c r="I74">
        <v>530</v>
      </c>
    </row>
    <row r="75" spans="1:9" ht="34.5">
      <c r="A75" s="194" t="s">
        <v>825</v>
      </c>
      <c r="B75" s="247">
        <v>43172</v>
      </c>
      <c r="C75" s="566">
        <v>1</v>
      </c>
      <c r="D75" s="247">
        <f t="shared" si="1"/>
        <v>43203</v>
      </c>
      <c r="E75" s="557" t="s">
        <v>870</v>
      </c>
      <c r="F75" s="273" t="s">
        <v>699</v>
      </c>
      <c r="G75" s="594">
        <v>140</v>
      </c>
      <c r="H75" s="273" t="s">
        <v>785</v>
      </c>
    </row>
    <row r="76" spans="1:9" ht="34.5">
      <c r="A76" s="194" t="s">
        <v>826</v>
      </c>
      <c r="B76" s="247">
        <v>43171</v>
      </c>
      <c r="C76" s="566">
        <v>1</v>
      </c>
      <c r="D76" s="247">
        <f t="shared" si="1"/>
        <v>43202</v>
      </c>
      <c r="E76" s="557" t="s">
        <v>871</v>
      </c>
      <c r="F76" s="273" t="s">
        <v>704</v>
      </c>
      <c r="G76" s="594">
        <v>140</v>
      </c>
      <c r="H76" s="273" t="s">
        <v>785</v>
      </c>
      <c r="I76">
        <v>140</v>
      </c>
    </row>
    <row r="77" spans="1:9" ht="57">
      <c r="A77" s="194" t="s">
        <v>826</v>
      </c>
      <c r="B77" s="247">
        <v>43171</v>
      </c>
      <c r="D77" s="247">
        <f t="shared" si="1"/>
        <v>43171</v>
      </c>
      <c r="E77" s="557" t="s">
        <v>872</v>
      </c>
      <c r="F77" s="273" t="s">
        <v>495</v>
      </c>
      <c r="G77" s="273">
        <v>0</v>
      </c>
      <c r="H77" s="273" t="s">
        <v>785</v>
      </c>
    </row>
    <row r="78" spans="1:9" ht="45.75">
      <c r="A78" s="194" t="s">
        <v>827</v>
      </c>
      <c r="B78" s="247">
        <v>43169</v>
      </c>
      <c r="C78" s="273">
        <v>3</v>
      </c>
      <c r="D78" s="247">
        <f t="shared" si="1"/>
        <v>43261</v>
      </c>
      <c r="E78" s="557" t="s">
        <v>873</v>
      </c>
      <c r="F78" s="273" t="s">
        <v>401</v>
      </c>
      <c r="G78" s="584">
        <v>390</v>
      </c>
      <c r="H78" s="273" t="s">
        <v>785</v>
      </c>
      <c r="I78">
        <v>390</v>
      </c>
    </row>
    <row r="79" spans="1:9" ht="45.75">
      <c r="A79" s="194" t="s">
        <v>828</v>
      </c>
      <c r="B79" s="247">
        <v>43169</v>
      </c>
      <c r="C79" s="273">
        <v>6</v>
      </c>
      <c r="D79" s="247">
        <f t="shared" si="1"/>
        <v>43353</v>
      </c>
      <c r="E79" s="557" t="s">
        <v>874</v>
      </c>
      <c r="F79" s="273" t="s">
        <v>796</v>
      </c>
      <c r="G79" s="594">
        <v>765</v>
      </c>
      <c r="H79" s="273" t="s">
        <v>785</v>
      </c>
      <c r="I79" s="258">
        <f>G79+G80+G81+G82+G83</f>
        <v>2785</v>
      </c>
    </row>
    <row r="80" spans="1:9" ht="57">
      <c r="A80" s="194" t="s">
        <v>829</v>
      </c>
      <c r="B80" s="555">
        <v>43159</v>
      </c>
      <c r="C80" s="273">
        <v>1</v>
      </c>
      <c r="D80" s="247">
        <f t="shared" si="1"/>
        <v>43187</v>
      </c>
      <c r="E80" s="557" t="s">
        <v>875</v>
      </c>
      <c r="F80" s="273" t="s">
        <v>503</v>
      </c>
      <c r="G80" s="594">
        <v>140</v>
      </c>
      <c r="H80" s="273" t="s">
        <v>785</v>
      </c>
    </row>
    <row r="81" spans="1:9" ht="34.5">
      <c r="A81" s="194" t="s">
        <v>830</v>
      </c>
      <c r="B81" s="247">
        <v>43169</v>
      </c>
      <c r="C81" s="273">
        <v>3</v>
      </c>
      <c r="D81" s="247">
        <f t="shared" si="1"/>
        <v>43261</v>
      </c>
      <c r="E81" s="557" t="s">
        <v>876</v>
      </c>
      <c r="F81" s="273" t="s">
        <v>649</v>
      </c>
      <c r="G81" s="594">
        <v>390</v>
      </c>
      <c r="H81" s="273" t="s">
        <v>785</v>
      </c>
    </row>
    <row r="82" spans="1:9" ht="34.5">
      <c r="A82" s="194" t="s">
        <v>830</v>
      </c>
      <c r="B82" s="247">
        <v>43169</v>
      </c>
      <c r="C82" s="273">
        <v>6</v>
      </c>
      <c r="D82" s="247">
        <f t="shared" si="1"/>
        <v>43353</v>
      </c>
      <c r="E82" s="557" t="s">
        <v>877</v>
      </c>
      <c r="F82" s="273" t="s">
        <v>803</v>
      </c>
      <c r="G82" s="594">
        <v>745</v>
      </c>
      <c r="H82" s="273" t="s">
        <v>785</v>
      </c>
    </row>
    <row r="83" spans="1:9" ht="34.5">
      <c r="A83" s="194" t="s">
        <v>830</v>
      </c>
      <c r="B83" s="247">
        <v>43169</v>
      </c>
      <c r="C83" s="273">
        <v>6</v>
      </c>
      <c r="D83" s="247">
        <f t="shared" si="1"/>
        <v>43353</v>
      </c>
      <c r="E83" s="557" t="s">
        <v>878</v>
      </c>
      <c r="F83" s="273" t="s">
        <v>795</v>
      </c>
      <c r="G83" s="594">
        <v>745</v>
      </c>
      <c r="H83" s="273" t="s">
        <v>785</v>
      </c>
    </row>
    <row r="84" spans="1:9" ht="34.5">
      <c r="A84" s="194" t="s">
        <v>831</v>
      </c>
      <c r="B84" s="247">
        <v>43168</v>
      </c>
      <c r="C84" s="273">
        <v>1</v>
      </c>
      <c r="D84" s="247">
        <f t="shared" si="1"/>
        <v>43199</v>
      </c>
      <c r="E84" s="557" t="s">
        <v>879</v>
      </c>
      <c r="F84" s="273" t="s">
        <v>755</v>
      </c>
      <c r="G84" s="589">
        <v>140</v>
      </c>
      <c r="H84" s="273" t="s">
        <v>785</v>
      </c>
    </row>
    <row r="85" spans="1:9" ht="34.5">
      <c r="A85" s="194" t="s">
        <v>831</v>
      </c>
      <c r="B85" s="247">
        <v>43168</v>
      </c>
      <c r="C85" s="273">
        <v>1</v>
      </c>
      <c r="D85" s="247">
        <f t="shared" si="1"/>
        <v>43199</v>
      </c>
      <c r="E85" s="557" t="s">
        <v>880</v>
      </c>
      <c r="F85" s="273" t="s">
        <v>393</v>
      </c>
      <c r="G85" s="589">
        <v>140</v>
      </c>
      <c r="H85" s="273" t="s">
        <v>785</v>
      </c>
    </row>
    <row r="86" spans="1:9" ht="34.5">
      <c r="A86" s="194" t="s">
        <v>831</v>
      </c>
      <c r="B86" s="247">
        <v>43168</v>
      </c>
      <c r="C86" s="273">
        <v>1</v>
      </c>
      <c r="D86" s="247">
        <f t="shared" si="1"/>
        <v>43199</v>
      </c>
      <c r="E86" s="557" t="s">
        <v>881</v>
      </c>
      <c r="F86" s="273" t="s">
        <v>653</v>
      </c>
      <c r="G86" s="589">
        <v>140</v>
      </c>
      <c r="H86" s="273" t="s">
        <v>785</v>
      </c>
      <c r="I86" s="258">
        <f>G86+G87+G88+G89+G85+G84</f>
        <v>1590</v>
      </c>
    </row>
    <row r="87" spans="1:9" ht="34.5">
      <c r="A87" s="194" t="s">
        <v>831</v>
      </c>
      <c r="B87" s="247">
        <v>43168</v>
      </c>
      <c r="C87" s="273">
        <v>3</v>
      </c>
      <c r="D87" s="247">
        <f t="shared" si="1"/>
        <v>43260</v>
      </c>
      <c r="E87" s="557" t="s">
        <v>882</v>
      </c>
      <c r="F87" s="273" t="s">
        <v>652</v>
      </c>
      <c r="G87" s="589">
        <v>390</v>
      </c>
      <c r="H87" s="273" t="s">
        <v>785</v>
      </c>
    </row>
    <row r="88" spans="1:9" ht="34.5">
      <c r="A88" s="194" t="s">
        <v>831</v>
      </c>
      <c r="B88" s="247">
        <v>43168</v>
      </c>
      <c r="C88" s="273">
        <v>3</v>
      </c>
      <c r="D88" s="247">
        <f t="shared" si="1"/>
        <v>43260</v>
      </c>
      <c r="E88" s="557" t="s">
        <v>883</v>
      </c>
      <c r="F88" s="273" t="s">
        <v>648</v>
      </c>
      <c r="G88" s="589">
        <v>390</v>
      </c>
      <c r="H88" s="273" t="s">
        <v>785</v>
      </c>
    </row>
    <row r="89" spans="1:9" ht="34.5">
      <c r="A89" s="194" t="s">
        <v>831</v>
      </c>
      <c r="B89" s="247">
        <v>43168</v>
      </c>
      <c r="C89" s="273">
        <v>3</v>
      </c>
      <c r="D89" s="247">
        <f t="shared" si="1"/>
        <v>43260</v>
      </c>
      <c r="E89" s="557" t="s">
        <v>884</v>
      </c>
      <c r="F89" s="273" t="s">
        <v>651</v>
      </c>
      <c r="G89" s="589">
        <v>390</v>
      </c>
      <c r="H89" s="273" t="s">
        <v>785</v>
      </c>
    </row>
    <row r="90" spans="1:9" ht="34.5">
      <c r="A90" s="194" t="s">
        <v>832</v>
      </c>
      <c r="B90" s="247">
        <v>43167</v>
      </c>
      <c r="C90" s="273">
        <v>1</v>
      </c>
      <c r="D90" s="247">
        <f t="shared" si="1"/>
        <v>43198</v>
      </c>
      <c r="E90" s="557" t="s">
        <v>885</v>
      </c>
      <c r="F90" s="273" t="s">
        <v>610</v>
      </c>
      <c r="G90" s="588">
        <v>126</v>
      </c>
      <c r="H90" s="273" t="s">
        <v>785</v>
      </c>
      <c r="I90" s="258">
        <f>G90+G91+G92+G93</f>
        <v>656</v>
      </c>
    </row>
    <row r="91" spans="1:9" ht="34.5">
      <c r="A91" s="194" t="s">
        <v>832</v>
      </c>
      <c r="B91" s="247">
        <v>43167</v>
      </c>
      <c r="C91" s="273">
        <v>1</v>
      </c>
      <c r="D91" s="247">
        <f t="shared" si="1"/>
        <v>43198</v>
      </c>
      <c r="E91" s="557" t="s">
        <v>886</v>
      </c>
      <c r="F91" s="273" t="s">
        <v>610</v>
      </c>
      <c r="G91" s="588">
        <v>140</v>
      </c>
      <c r="H91" s="273" t="s">
        <v>785</v>
      </c>
    </row>
    <row r="92" spans="1:9" ht="45.75">
      <c r="A92" s="194" t="s">
        <v>832</v>
      </c>
      <c r="B92" s="247">
        <v>43167</v>
      </c>
      <c r="C92" s="273">
        <v>6</v>
      </c>
      <c r="D92" s="247">
        <f t="shared" si="1"/>
        <v>43351</v>
      </c>
      <c r="E92" s="557" t="s">
        <v>887</v>
      </c>
      <c r="F92" s="273" t="s">
        <v>493</v>
      </c>
      <c r="G92" s="592">
        <v>0</v>
      </c>
      <c r="H92" s="273" t="s">
        <v>785</v>
      </c>
    </row>
    <row r="93" spans="1:9" ht="34.5">
      <c r="A93" s="194" t="s">
        <v>833</v>
      </c>
      <c r="B93" s="247">
        <v>43166</v>
      </c>
      <c r="C93" s="273">
        <v>3</v>
      </c>
      <c r="D93" s="247">
        <f t="shared" si="1"/>
        <v>43258</v>
      </c>
      <c r="E93" s="557" t="s">
        <v>888</v>
      </c>
      <c r="F93" s="273" t="s">
        <v>794</v>
      </c>
      <c r="G93" s="588">
        <v>390</v>
      </c>
      <c r="H93" s="273" t="s">
        <v>785</v>
      </c>
    </row>
    <row r="94" spans="1:9" ht="34.5">
      <c r="A94" s="194" t="s">
        <v>834</v>
      </c>
      <c r="B94" s="247">
        <v>43166</v>
      </c>
      <c r="C94" s="273">
        <v>1</v>
      </c>
      <c r="D94" s="247">
        <f t="shared" si="1"/>
        <v>43197</v>
      </c>
      <c r="E94" s="557" t="s">
        <v>889</v>
      </c>
      <c r="F94" s="273" t="s">
        <v>390</v>
      </c>
      <c r="G94" s="588">
        <v>140</v>
      </c>
      <c r="H94" s="273" t="s">
        <v>785</v>
      </c>
      <c r="I94" s="258">
        <f>G94+G95</f>
        <v>530</v>
      </c>
    </row>
    <row r="95" spans="1:9" ht="90.75">
      <c r="A95" s="194" t="s">
        <v>835</v>
      </c>
      <c r="B95" s="247">
        <v>43165</v>
      </c>
      <c r="C95" s="273">
        <v>4</v>
      </c>
      <c r="D95" s="247">
        <f t="shared" si="1"/>
        <v>43287</v>
      </c>
      <c r="E95" s="557" t="s">
        <v>890</v>
      </c>
      <c r="F95" s="273" t="s">
        <v>793</v>
      </c>
      <c r="G95" s="588">
        <v>390</v>
      </c>
      <c r="H95" s="273" t="s">
        <v>785</v>
      </c>
    </row>
    <row r="96" spans="1:9" ht="45.75">
      <c r="A96" s="194" t="s">
        <v>836</v>
      </c>
      <c r="B96" s="555">
        <v>43159</v>
      </c>
      <c r="C96" s="566">
        <v>6</v>
      </c>
      <c r="D96" s="247">
        <f t="shared" si="1"/>
        <v>43340</v>
      </c>
      <c r="E96" s="557" t="s">
        <v>891</v>
      </c>
      <c r="F96" s="273" t="s">
        <v>460</v>
      </c>
      <c r="G96" s="591">
        <v>745</v>
      </c>
      <c r="H96" s="273" t="s">
        <v>785</v>
      </c>
      <c r="I96" s="258">
        <f>G96+G97</f>
        <v>885</v>
      </c>
    </row>
    <row r="97" spans="1:30" ht="57">
      <c r="A97" s="194" t="s">
        <v>837</v>
      </c>
      <c r="B97" s="247">
        <v>43165</v>
      </c>
      <c r="C97" s="566">
        <v>1</v>
      </c>
      <c r="D97" s="247">
        <f t="shared" si="1"/>
        <v>43196</v>
      </c>
      <c r="E97" s="557" t="s">
        <v>892</v>
      </c>
      <c r="F97" s="273" t="s">
        <v>804</v>
      </c>
      <c r="G97" s="591">
        <v>140</v>
      </c>
      <c r="H97" s="273" t="s">
        <v>785</v>
      </c>
    </row>
    <row r="98" spans="1:30" ht="45.75">
      <c r="A98" s="194" t="s">
        <v>838</v>
      </c>
      <c r="B98" s="247">
        <v>43164</v>
      </c>
      <c r="C98" s="566">
        <v>1</v>
      </c>
      <c r="D98" s="247">
        <f t="shared" si="1"/>
        <v>43195</v>
      </c>
      <c r="E98" s="557" t="s">
        <v>893</v>
      </c>
      <c r="F98" s="273" t="s">
        <v>804</v>
      </c>
      <c r="G98" s="273">
        <v>0</v>
      </c>
      <c r="H98" s="273" t="s">
        <v>785</v>
      </c>
    </row>
    <row r="99" spans="1:30" ht="45.75">
      <c r="A99" s="194" t="s">
        <v>839</v>
      </c>
      <c r="B99" s="247">
        <v>43164</v>
      </c>
      <c r="C99" s="566">
        <v>3</v>
      </c>
      <c r="D99" s="247">
        <f t="shared" si="1"/>
        <v>43256</v>
      </c>
      <c r="E99" s="557" t="s">
        <v>894</v>
      </c>
      <c r="F99" s="273" t="s">
        <v>792</v>
      </c>
      <c r="G99" s="587">
        <v>390</v>
      </c>
      <c r="H99" s="273" t="s">
        <v>785</v>
      </c>
      <c r="I99">
        <v>530</v>
      </c>
    </row>
    <row r="100" spans="1:30" ht="45.75">
      <c r="A100" s="194" t="s">
        <v>840</v>
      </c>
      <c r="B100" s="555">
        <v>43159</v>
      </c>
      <c r="C100" s="566">
        <v>1</v>
      </c>
      <c r="D100" s="247">
        <f t="shared" si="1"/>
        <v>43187</v>
      </c>
      <c r="E100" s="557" t="s">
        <v>895</v>
      </c>
      <c r="F100" s="273" t="s">
        <v>791</v>
      </c>
      <c r="G100" s="587">
        <v>140</v>
      </c>
      <c r="H100" s="273" t="s">
        <v>785</v>
      </c>
    </row>
    <row r="101" spans="1:30" ht="45.75">
      <c r="A101" s="194" t="s">
        <v>841</v>
      </c>
      <c r="B101" s="247">
        <v>43164</v>
      </c>
      <c r="C101" s="566">
        <v>6</v>
      </c>
      <c r="D101" s="247">
        <f t="shared" si="1"/>
        <v>43348</v>
      </c>
      <c r="E101" s="557" t="s">
        <v>896</v>
      </c>
      <c r="F101" s="273" t="s">
        <v>790</v>
      </c>
      <c r="G101" s="590">
        <v>745</v>
      </c>
      <c r="H101" s="273" t="s">
        <v>785</v>
      </c>
      <c r="I101" s="258">
        <f>G101+G102</f>
        <v>1135</v>
      </c>
    </row>
    <row r="102" spans="1:30" ht="45.75">
      <c r="A102" s="194" t="s">
        <v>842</v>
      </c>
      <c r="B102" s="247">
        <v>43164</v>
      </c>
      <c r="C102" s="566">
        <v>3</v>
      </c>
      <c r="D102" s="247">
        <f t="shared" si="1"/>
        <v>43256</v>
      </c>
      <c r="E102" s="557" t="s">
        <v>897</v>
      </c>
      <c r="F102" s="273" t="s">
        <v>789</v>
      </c>
      <c r="G102" s="590">
        <v>390</v>
      </c>
      <c r="H102" s="273" t="s">
        <v>785</v>
      </c>
    </row>
    <row r="103" spans="1:30" ht="45.75">
      <c r="A103" s="194" t="s">
        <v>843</v>
      </c>
      <c r="B103" s="555">
        <v>43150</v>
      </c>
      <c r="C103" s="566">
        <v>3</v>
      </c>
      <c r="D103" s="247">
        <f t="shared" si="1"/>
        <v>43239</v>
      </c>
      <c r="E103" s="557" t="s">
        <v>898</v>
      </c>
      <c r="F103" s="273" t="s">
        <v>249</v>
      </c>
      <c r="G103" s="584">
        <v>390</v>
      </c>
      <c r="H103" s="273" t="s">
        <v>785</v>
      </c>
      <c r="I103">
        <v>390</v>
      </c>
    </row>
    <row r="104" spans="1:30" ht="34.5">
      <c r="A104" s="194" t="s">
        <v>844</v>
      </c>
      <c r="B104" s="247">
        <v>43161</v>
      </c>
      <c r="C104" s="566">
        <v>1</v>
      </c>
      <c r="D104" s="247">
        <f t="shared" si="1"/>
        <v>43192</v>
      </c>
      <c r="E104" s="557" t="s">
        <v>899</v>
      </c>
      <c r="F104" s="273" t="s">
        <v>602</v>
      </c>
      <c r="G104" s="590">
        <v>140</v>
      </c>
      <c r="H104" s="273" t="s">
        <v>785</v>
      </c>
      <c r="I104">
        <v>280</v>
      </c>
    </row>
    <row r="105" spans="1:30" ht="34.5">
      <c r="A105" s="194" t="s">
        <v>844</v>
      </c>
      <c r="B105" s="247">
        <v>43161</v>
      </c>
      <c r="C105" s="566">
        <v>1</v>
      </c>
      <c r="D105" s="247">
        <f t="shared" si="1"/>
        <v>43192</v>
      </c>
      <c r="E105" s="557" t="s">
        <v>900</v>
      </c>
      <c r="F105" s="273" t="s">
        <v>682</v>
      </c>
      <c r="G105" s="590">
        <v>140</v>
      </c>
      <c r="H105" s="273" t="s">
        <v>785</v>
      </c>
    </row>
    <row r="106" spans="1:30" ht="34.5">
      <c r="A106" s="194" t="s">
        <v>845</v>
      </c>
      <c r="B106" s="247">
        <v>43160</v>
      </c>
      <c r="C106" s="566">
        <v>3</v>
      </c>
      <c r="D106" s="247">
        <f t="shared" si="1"/>
        <v>43252</v>
      </c>
      <c r="E106" s="557" t="s">
        <v>901</v>
      </c>
      <c r="F106" s="273" t="s">
        <v>532</v>
      </c>
      <c r="G106" s="586">
        <v>390</v>
      </c>
      <c r="H106" s="273" t="s">
        <v>785</v>
      </c>
      <c r="I106">
        <v>1911</v>
      </c>
    </row>
    <row r="107" spans="1:30" ht="45.75">
      <c r="A107" s="194" t="s">
        <v>845</v>
      </c>
      <c r="B107" s="247">
        <v>43160</v>
      </c>
      <c r="C107" s="566">
        <v>3</v>
      </c>
      <c r="D107" s="247">
        <f t="shared" si="1"/>
        <v>43252</v>
      </c>
      <c r="E107" s="557" t="s">
        <v>902</v>
      </c>
      <c r="F107" s="273" t="s">
        <v>778</v>
      </c>
      <c r="G107" s="586">
        <v>741</v>
      </c>
      <c r="H107" s="273" t="s">
        <v>785</v>
      </c>
    </row>
    <row r="108" spans="1:30" s="564" customFormat="1" ht="34.5">
      <c r="A108" s="194" t="s">
        <v>845</v>
      </c>
      <c r="B108" s="247">
        <v>43160</v>
      </c>
      <c r="C108" s="566">
        <v>3</v>
      </c>
      <c r="D108" s="247">
        <f t="shared" si="1"/>
        <v>43252</v>
      </c>
      <c r="E108" s="557" t="s">
        <v>903</v>
      </c>
      <c r="F108" s="273" t="s">
        <v>644</v>
      </c>
      <c r="G108" s="586">
        <v>390</v>
      </c>
      <c r="H108" s="273" t="s">
        <v>785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34.5">
      <c r="A109" s="194" t="s">
        <v>845</v>
      </c>
      <c r="B109" s="247">
        <v>43160</v>
      </c>
      <c r="C109" s="566">
        <v>3</v>
      </c>
      <c r="D109" s="247">
        <f t="shared" ref="D109:D121" si="2">EDATE(B109,C109)</f>
        <v>43252</v>
      </c>
      <c r="E109" s="557" t="s">
        <v>904</v>
      </c>
      <c r="F109" s="273" t="s">
        <v>805</v>
      </c>
      <c r="G109" s="586">
        <v>390</v>
      </c>
      <c r="H109" s="273" t="s">
        <v>785</v>
      </c>
    </row>
    <row r="110" spans="1:30">
      <c r="C110" s="566"/>
      <c r="F110" s="576"/>
      <c r="G110" s="585">
        <v>-741</v>
      </c>
      <c r="I110">
        <v>-741</v>
      </c>
    </row>
    <row r="111" spans="1:30">
      <c r="C111" s="566"/>
      <c r="F111" s="273"/>
      <c r="G111" s="579">
        <v>-390</v>
      </c>
      <c r="I111">
        <v>-390</v>
      </c>
    </row>
    <row r="112" spans="1:30">
      <c r="C112" s="566"/>
      <c r="F112" s="273"/>
      <c r="G112" s="579">
        <v>-351</v>
      </c>
      <c r="I112">
        <v>-351</v>
      </c>
    </row>
    <row r="113" spans="1:30" ht="68.25">
      <c r="A113" s="194" t="s">
        <v>846</v>
      </c>
      <c r="B113" s="247">
        <v>43159</v>
      </c>
      <c r="C113" s="566">
        <v>3</v>
      </c>
      <c r="D113" s="247">
        <f t="shared" si="2"/>
        <v>43248</v>
      </c>
      <c r="E113" s="557" t="s">
        <v>905</v>
      </c>
      <c r="F113" s="273" t="s">
        <v>494</v>
      </c>
      <c r="G113" s="579">
        <v>390</v>
      </c>
      <c r="H113" s="579"/>
      <c r="I113">
        <v>2546</v>
      </c>
    </row>
    <row r="114" spans="1:30">
      <c r="A114" s="194" t="s">
        <v>847</v>
      </c>
      <c r="B114" s="247">
        <v>43159</v>
      </c>
      <c r="C114" s="566">
        <v>1</v>
      </c>
      <c r="D114" s="247">
        <f t="shared" si="2"/>
        <v>43187</v>
      </c>
      <c r="E114" s="569" t="s">
        <v>909</v>
      </c>
      <c r="F114" s="273" t="s">
        <v>776</v>
      </c>
      <c r="G114" s="579">
        <v>140</v>
      </c>
    </row>
    <row r="115" spans="1:30">
      <c r="A115" s="194" t="s">
        <v>847</v>
      </c>
      <c r="B115" s="247">
        <v>43159</v>
      </c>
      <c r="C115" s="566">
        <v>1</v>
      </c>
      <c r="D115" s="247">
        <f t="shared" si="2"/>
        <v>43187</v>
      </c>
      <c r="E115" s="569" t="s">
        <v>909</v>
      </c>
      <c r="F115" s="273" t="s">
        <v>574</v>
      </c>
      <c r="G115" s="579">
        <v>140</v>
      </c>
    </row>
    <row r="116" spans="1:30">
      <c r="A116" s="194" t="s">
        <v>847</v>
      </c>
      <c r="B116" s="247">
        <v>43159</v>
      </c>
      <c r="C116" s="566">
        <v>3</v>
      </c>
      <c r="D116" s="247">
        <f t="shared" si="2"/>
        <v>43248</v>
      </c>
      <c r="E116" s="569" t="s">
        <v>909</v>
      </c>
      <c r="F116" s="273" t="s">
        <v>630</v>
      </c>
      <c r="G116" s="579">
        <v>390</v>
      </c>
    </row>
    <row r="117" spans="1:30">
      <c r="A117" s="194" t="s">
        <v>847</v>
      </c>
      <c r="B117" s="247">
        <v>43159</v>
      </c>
      <c r="C117" s="566">
        <v>3</v>
      </c>
      <c r="D117" s="247">
        <f t="shared" si="2"/>
        <v>43248</v>
      </c>
      <c r="E117" s="569" t="s">
        <v>909</v>
      </c>
      <c r="F117" s="273" t="s">
        <v>566</v>
      </c>
      <c r="G117" s="579">
        <v>351</v>
      </c>
    </row>
    <row r="118" spans="1:30">
      <c r="A118" s="194" t="s">
        <v>847</v>
      </c>
      <c r="B118" s="247">
        <v>43159</v>
      </c>
      <c r="D118" s="247">
        <f t="shared" si="2"/>
        <v>43159</v>
      </c>
      <c r="E118" s="569" t="s">
        <v>909</v>
      </c>
      <c r="F118" s="273" t="s">
        <v>460</v>
      </c>
      <c r="G118" s="576" t="s">
        <v>767</v>
      </c>
    </row>
    <row r="119" spans="1:30">
      <c r="A119" s="194" t="s">
        <v>847</v>
      </c>
      <c r="B119" s="247">
        <v>43159</v>
      </c>
      <c r="C119" s="273">
        <v>6</v>
      </c>
      <c r="D119" s="247">
        <f t="shared" si="2"/>
        <v>43340</v>
      </c>
      <c r="E119" s="569" t="s">
        <v>909</v>
      </c>
      <c r="F119" s="273" t="s">
        <v>773</v>
      </c>
      <c r="G119" s="579">
        <v>745</v>
      </c>
    </row>
    <row r="120" spans="1:30">
      <c r="A120" s="194" t="s">
        <v>847</v>
      </c>
      <c r="B120" s="247">
        <v>43159</v>
      </c>
      <c r="D120" s="247">
        <f t="shared" si="2"/>
        <v>43159</v>
      </c>
      <c r="E120" s="569" t="s">
        <v>909</v>
      </c>
      <c r="F120" s="273" t="s">
        <v>503</v>
      </c>
      <c r="G120" s="576" t="s">
        <v>767</v>
      </c>
    </row>
    <row r="121" spans="1:30">
      <c r="A121" s="562" t="s">
        <v>847</v>
      </c>
      <c r="B121" s="563">
        <v>43159</v>
      </c>
      <c r="C121" s="565">
        <v>3</v>
      </c>
      <c r="D121" s="563">
        <f t="shared" si="2"/>
        <v>43248</v>
      </c>
      <c r="E121" s="569" t="s">
        <v>909</v>
      </c>
      <c r="F121" s="565" t="s">
        <v>397</v>
      </c>
      <c r="G121" s="580">
        <v>390</v>
      </c>
      <c r="H121" s="580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4"/>
      <c r="Y121" s="564"/>
      <c r="Z121" s="564"/>
      <c r="AA121" s="564"/>
      <c r="AB121" s="564"/>
      <c r="AC121" s="564"/>
      <c r="AD121" s="564"/>
    </row>
    <row r="122" spans="1:30">
      <c r="C122" s="567"/>
      <c r="E122" s="556"/>
      <c r="F122" s="273"/>
      <c r="G122" s="579"/>
      <c r="I122" s="258"/>
    </row>
    <row r="123" spans="1:30" ht="28.5">
      <c r="E123" s="621" t="s">
        <v>943</v>
      </c>
      <c r="F123" s="622"/>
      <c r="G123" s="623">
        <f>SUM(G30:G122)</f>
        <v>29357.5</v>
      </c>
      <c r="H123" s="622"/>
      <c r="I123" s="623">
        <f>SUM(I30:I122)</f>
        <v>29357.5</v>
      </c>
    </row>
    <row r="124" spans="1:30" ht="26.25">
      <c r="E124" s="556"/>
      <c r="F124" s="273"/>
      <c r="G124" s="624" t="s">
        <v>944</v>
      </c>
    </row>
    <row r="125" spans="1:30">
      <c r="E125" s="556"/>
      <c r="F125" s="273"/>
      <c r="G125" s="579"/>
    </row>
    <row r="126" spans="1:30">
      <c r="E126" s="556"/>
      <c r="F126" s="273"/>
      <c r="G126" s="579"/>
    </row>
    <row r="127" spans="1:30">
      <c r="E127" s="556"/>
      <c r="F127" s="273"/>
      <c r="G127" s="579"/>
    </row>
    <row r="128" spans="1:30" s="871" customFormat="1" ht="61.5">
      <c r="A128" s="870" t="s">
        <v>950</v>
      </c>
    </row>
    <row r="129" spans="1:11">
      <c r="F129" s="273"/>
      <c r="G129" s="583"/>
    </row>
    <row r="130" spans="1:11">
      <c r="A130" s="560" t="s">
        <v>806</v>
      </c>
      <c r="B130" s="532" t="s">
        <v>781</v>
      </c>
      <c r="C130" s="531" t="s">
        <v>782</v>
      </c>
      <c r="D130" s="532" t="s">
        <v>780</v>
      </c>
      <c r="E130" s="558" t="s">
        <v>906</v>
      </c>
      <c r="F130" s="559" t="s">
        <v>907</v>
      </c>
      <c r="G130" s="533" t="s">
        <v>801</v>
      </c>
      <c r="H130" s="531" t="s">
        <v>951</v>
      </c>
      <c r="I130" s="531" t="s">
        <v>7</v>
      </c>
      <c r="J130" s="534" t="s">
        <v>783</v>
      </c>
      <c r="K130" s="546"/>
    </row>
    <row r="131" spans="1:11">
      <c r="A131" s="627">
        <v>43188</v>
      </c>
      <c r="B131" s="247">
        <v>43188</v>
      </c>
      <c r="F131" s="625" t="s">
        <v>949</v>
      </c>
      <c r="G131" s="626">
        <v>490</v>
      </c>
      <c r="H131" s="273">
        <v>14.51</v>
      </c>
      <c r="I131" s="246">
        <f>G131-H131</f>
        <v>475.49</v>
      </c>
      <c r="J131" s="273" t="s">
        <v>581</v>
      </c>
    </row>
    <row r="132" spans="1:11">
      <c r="A132" s="627">
        <v>43182</v>
      </c>
      <c r="B132" s="628" t="s">
        <v>952</v>
      </c>
      <c r="G132" s="626">
        <v>275</v>
      </c>
      <c r="J132" s="614" t="s">
        <v>581</v>
      </c>
    </row>
    <row r="138" spans="1:11">
      <c r="E138" s="557" t="s">
        <v>940</v>
      </c>
    </row>
    <row r="209" spans="7:7">
      <c r="G209" s="258"/>
    </row>
    <row r="251" spans="1:10" s="419" customFormat="1" ht="54.75">
      <c r="A251" s="417" t="s">
        <v>908</v>
      </c>
      <c r="B251" s="418"/>
      <c r="D251" s="420"/>
      <c r="E251" s="554"/>
      <c r="F251" s="420"/>
      <c r="I251" s="547"/>
    </row>
    <row r="252" spans="1:10" ht="23.25">
      <c r="A252" s="538" t="s">
        <v>781</v>
      </c>
      <c r="B252" s="537" t="s">
        <v>782</v>
      </c>
      <c r="C252" s="538" t="s">
        <v>780</v>
      </c>
      <c r="D252" s="254" t="s">
        <v>4</v>
      </c>
      <c r="E252" s="551" t="s">
        <v>5</v>
      </c>
      <c r="F252" s="102" t="s">
        <v>6</v>
      </c>
      <c r="G252" s="102" t="s">
        <v>7</v>
      </c>
      <c r="H252" s="102"/>
      <c r="I252" s="548"/>
      <c r="J252" s="51"/>
    </row>
    <row r="253" spans="1:10">
      <c r="A253" s="247">
        <v>43188</v>
      </c>
      <c r="B253"/>
      <c r="C253"/>
      <c r="D253" s="575" t="s">
        <v>936</v>
      </c>
      <c r="E253" s="574">
        <v>490</v>
      </c>
      <c r="F253" s="574">
        <v>14.51</v>
      </c>
      <c r="G253" s="258">
        <f>E253-F253</f>
        <v>475.49</v>
      </c>
      <c r="H253"/>
      <c r="I253" s="70"/>
    </row>
    <row r="254" spans="1:10" ht="18.75">
      <c r="A254"/>
      <c r="B254"/>
      <c r="C254"/>
      <c r="D254"/>
      <c r="E254" s="550"/>
      <c r="H254"/>
      <c r="I254" s="70"/>
    </row>
    <row r="255" spans="1:10" ht="18.75">
      <c r="A255"/>
      <c r="B255"/>
      <c r="C255"/>
      <c r="D255"/>
      <c r="E255" s="550"/>
      <c r="H255"/>
      <c r="I255" s="70"/>
    </row>
    <row r="256" spans="1:10" ht="18.75">
      <c r="A256"/>
      <c r="B256"/>
      <c r="C256"/>
      <c r="D256"/>
      <c r="E256" s="550"/>
      <c r="H256"/>
      <c r="I256" s="70"/>
    </row>
  </sheetData>
  <sortState ref="A47:K128">
    <sortCondition ref="A47:A128"/>
  </sortState>
  <customSheetViews>
    <customSheetView guid="{DD41D0B5-6320-4E50-909F-3C946F1CC831}" scale="120" topLeftCell="D127">
      <selection activeCell="G69" sqref="G69"/>
      <pageMargins left="0.7" right="0.7" top="0.75" bottom="0.75" header="0.3" footer="0.3"/>
      <pageSetup orientation="portrait" r:id="rId1"/>
    </customSheetView>
  </customSheetViews>
  <mergeCells count="3">
    <mergeCell ref="E16:E17"/>
    <mergeCell ref="B28:E28"/>
    <mergeCell ref="A128:XFD128"/>
  </mergeCell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8"/>
  <sheetViews>
    <sheetView topLeftCell="A58" zoomScaleNormal="100" workbookViewId="0">
      <selection activeCell="N29" sqref="N29"/>
    </sheetView>
  </sheetViews>
  <sheetFormatPr defaultRowHeight="15.75"/>
  <cols>
    <col min="1" max="1" width="22.375" style="194" bestFit="1" customWidth="1"/>
    <col min="2" max="2" width="10.875" style="247" bestFit="1" customWidth="1"/>
    <col min="3" max="3" width="14.375" style="629" bestFit="1" customWidth="1"/>
    <col min="4" max="4" width="18.75" style="247" customWidth="1"/>
    <col min="5" max="5" width="42.125" style="557" customWidth="1"/>
    <col min="6" max="6" width="21.625" bestFit="1" customWidth="1"/>
    <col min="7" max="7" width="21.125" customWidth="1"/>
    <col min="8" max="8" width="15.375" style="629" customWidth="1"/>
    <col min="9" max="9" width="19.625" bestFit="1" customWidth="1"/>
    <col min="13" max="13" width="16.375" customWidth="1"/>
    <col min="14" max="14" width="9.375" bestFit="1" customWidth="1"/>
  </cols>
  <sheetData>
    <row r="1" spans="1:30" ht="54.75">
      <c r="A1" s="630" t="s">
        <v>953</v>
      </c>
      <c r="B1" s="522"/>
      <c r="C1" s="523"/>
      <c r="D1" s="523"/>
      <c r="E1" s="552"/>
      <c r="F1" s="521"/>
      <c r="G1" s="521"/>
      <c r="H1" s="521"/>
      <c r="I1" s="544"/>
      <c r="J1" s="631"/>
      <c r="K1" s="632" t="s">
        <v>468</v>
      </c>
      <c r="L1" s="633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</row>
    <row r="2" spans="1:30" s="650" customFormat="1" ht="39.75">
      <c r="A2" s="642" t="s">
        <v>779</v>
      </c>
      <c r="B2" s="643" t="s">
        <v>782</v>
      </c>
      <c r="C2" s="643" t="s">
        <v>780</v>
      </c>
      <c r="D2" s="644" t="s">
        <v>758</v>
      </c>
      <c r="E2" s="645" t="s">
        <v>44</v>
      </c>
      <c r="F2" s="646" t="s">
        <v>674</v>
      </c>
      <c r="G2" s="646" t="s">
        <v>581</v>
      </c>
      <c r="H2" s="646" t="s">
        <v>527</v>
      </c>
      <c r="I2" s="647" t="s">
        <v>506</v>
      </c>
      <c r="J2" s="644" t="s">
        <v>5</v>
      </c>
      <c r="K2" s="644" t="s">
        <v>6</v>
      </c>
      <c r="L2" s="644" t="s">
        <v>7</v>
      </c>
      <c r="M2" s="648">
        <v>14522.28</v>
      </c>
      <c r="N2" s="663" t="s">
        <v>806</v>
      </c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</row>
    <row r="3" spans="1:30" s="70" customFormat="1" ht="18.75">
      <c r="A3" s="662">
        <v>43193</v>
      </c>
      <c r="B3" s="545">
        <v>1</v>
      </c>
      <c r="C3" s="247">
        <f>EDATE(A3,B3)</f>
        <v>43223</v>
      </c>
      <c r="D3" s="698" t="s">
        <v>620</v>
      </c>
      <c r="E3" s="732">
        <v>150</v>
      </c>
      <c r="F3" s="658"/>
      <c r="G3" s="658"/>
      <c r="H3" s="658"/>
      <c r="I3" s="545"/>
      <c r="J3" s="661">
        <v>150</v>
      </c>
      <c r="K3" s="661">
        <v>5.4</v>
      </c>
      <c r="L3" s="661">
        <f t="shared" ref="L3:L9" si="0">J3-K3</f>
        <v>144.6</v>
      </c>
      <c r="M3" s="659">
        <f t="shared" ref="M3:M9" si="1">M2+L3</f>
        <v>14666.88</v>
      </c>
      <c r="N3" s="664">
        <v>43195</v>
      </c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</row>
    <row r="4" spans="1:30" ht="18.75">
      <c r="A4" s="662">
        <v>43193</v>
      </c>
      <c r="B4" s="629">
        <v>1</v>
      </c>
      <c r="C4" s="247">
        <f t="shared" ref="C4:C9" si="2">EDATE(A4,B4)</f>
        <v>43223</v>
      </c>
      <c r="D4" s="657" t="s">
        <v>977</v>
      </c>
      <c r="E4" s="553">
        <v>150</v>
      </c>
      <c r="H4"/>
      <c r="I4" s="70"/>
      <c r="J4" s="661">
        <v>150</v>
      </c>
      <c r="K4" s="246">
        <v>7.65</v>
      </c>
      <c r="L4" s="661">
        <f t="shared" si="0"/>
        <v>142.35</v>
      </c>
      <c r="M4" s="659">
        <f t="shared" si="1"/>
        <v>14809.23</v>
      </c>
      <c r="N4" s="247">
        <v>43193</v>
      </c>
    </row>
    <row r="5" spans="1:30" ht="18.75">
      <c r="A5" s="662">
        <v>43193</v>
      </c>
      <c r="B5" s="629">
        <v>3</v>
      </c>
      <c r="C5" s="247">
        <f t="shared" si="2"/>
        <v>43284</v>
      </c>
      <c r="D5" s="657" t="s">
        <v>1104</v>
      </c>
      <c r="E5" s="553">
        <v>275</v>
      </c>
      <c r="H5"/>
      <c r="I5" s="70"/>
      <c r="J5" s="661">
        <v>275</v>
      </c>
      <c r="K5" s="246">
        <v>9.7799999999999994</v>
      </c>
      <c r="L5" s="661">
        <f t="shared" si="0"/>
        <v>265.22000000000003</v>
      </c>
      <c r="M5" s="659">
        <f t="shared" si="1"/>
        <v>15074.45</v>
      </c>
      <c r="N5" s="247">
        <v>43195</v>
      </c>
    </row>
    <row r="6" spans="1:30" ht="18.75">
      <c r="A6" s="662">
        <v>43206</v>
      </c>
      <c r="B6" s="629">
        <v>6</v>
      </c>
      <c r="C6" s="247">
        <f t="shared" si="2"/>
        <v>43389</v>
      </c>
      <c r="D6" s="675" t="s">
        <v>996</v>
      </c>
      <c r="E6" s="553">
        <v>700</v>
      </c>
      <c r="H6"/>
      <c r="I6" s="70"/>
      <c r="J6" s="661">
        <v>700</v>
      </c>
      <c r="K6" s="246">
        <v>24.65</v>
      </c>
      <c r="L6" s="661">
        <f t="shared" si="0"/>
        <v>675.35</v>
      </c>
      <c r="M6" s="659">
        <f t="shared" si="1"/>
        <v>15749.8</v>
      </c>
      <c r="N6" s="679">
        <v>43206</v>
      </c>
    </row>
    <row r="7" spans="1:30" s="329" customFormat="1" ht="18.75">
      <c r="A7" s="676">
        <v>43207</v>
      </c>
      <c r="B7" s="571">
        <v>1</v>
      </c>
      <c r="C7" s="247">
        <f t="shared" si="2"/>
        <v>43237</v>
      </c>
      <c r="D7" s="571" t="s">
        <v>997</v>
      </c>
      <c r="E7" s="553">
        <v>150</v>
      </c>
      <c r="I7" s="582"/>
      <c r="J7" s="661">
        <v>150</v>
      </c>
      <c r="K7" s="677">
        <v>5.4</v>
      </c>
      <c r="L7" s="661">
        <f t="shared" si="0"/>
        <v>144.6</v>
      </c>
      <c r="M7" s="682">
        <f t="shared" si="1"/>
        <v>15894.4</v>
      </c>
      <c r="N7" s="679">
        <v>43206</v>
      </c>
      <c r="O7" s="683" t="s">
        <v>1023</v>
      </c>
    </row>
    <row r="8" spans="1:30" s="329" customFormat="1" ht="18.75">
      <c r="A8" s="676">
        <v>43213</v>
      </c>
      <c r="B8" s="571">
        <v>6</v>
      </c>
      <c r="C8" s="247">
        <f t="shared" si="2"/>
        <v>43396</v>
      </c>
      <c r="D8" s="571" t="s">
        <v>1067</v>
      </c>
      <c r="E8" s="553">
        <v>720</v>
      </c>
      <c r="I8" s="582"/>
      <c r="J8" s="661">
        <v>720</v>
      </c>
      <c r="K8" s="677">
        <v>25.35</v>
      </c>
      <c r="L8" s="661">
        <f t="shared" si="0"/>
        <v>694.65</v>
      </c>
      <c r="M8" s="682">
        <f t="shared" si="1"/>
        <v>16589.05</v>
      </c>
      <c r="N8" s="679">
        <v>43214</v>
      </c>
      <c r="O8" s="683"/>
    </row>
    <row r="9" spans="1:30" s="329" customFormat="1" ht="18.75">
      <c r="A9" s="676">
        <v>43216</v>
      </c>
      <c r="B9" s="571">
        <v>1</v>
      </c>
      <c r="C9" s="247">
        <f t="shared" si="2"/>
        <v>43246</v>
      </c>
      <c r="D9" s="571" t="s">
        <v>787</v>
      </c>
      <c r="E9" s="553">
        <v>100</v>
      </c>
      <c r="I9" s="582"/>
      <c r="J9" s="661">
        <v>100</v>
      </c>
      <c r="K9" s="677">
        <v>3.65</v>
      </c>
      <c r="L9" s="661">
        <f t="shared" si="0"/>
        <v>96.35</v>
      </c>
      <c r="M9" s="682">
        <f t="shared" si="1"/>
        <v>16685.400000000001</v>
      </c>
      <c r="N9" s="679">
        <v>43216</v>
      </c>
      <c r="O9" s="683"/>
    </row>
    <row r="10" spans="1:30" s="329" customFormat="1" ht="18.75">
      <c r="A10" s="676"/>
      <c r="B10" s="571"/>
      <c r="C10" s="247"/>
      <c r="D10" s="571"/>
      <c r="E10" s="553"/>
      <c r="I10" s="582"/>
      <c r="J10" s="661"/>
      <c r="K10" s="677"/>
      <c r="L10" s="661"/>
      <c r="M10" s="682"/>
      <c r="N10" s="679"/>
      <c r="O10" s="683"/>
    </row>
    <row r="11" spans="1:30">
      <c r="A11"/>
      <c r="B11"/>
      <c r="C11" s="247"/>
      <c r="D11"/>
      <c r="H11"/>
      <c r="I11" s="70"/>
      <c r="J11" s="246"/>
      <c r="K11" s="246"/>
      <c r="L11" s="246"/>
    </row>
    <row r="12" spans="1:30" ht="18.75">
      <c r="A12"/>
      <c r="B12"/>
      <c r="C12" s="247"/>
      <c r="D12"/>
      <c r="E12" s="553"/>
      <c r="H12"/>
      <c r="I12" s="70"/>
      <c r="J12" s="246">
        <f>SUM(J3:J11)</f>
        <v>2245</v>
      </c>
      <c r="K12" s="246">
        <f>SUM(K3:K11)</f>
        <v>81.88</v>
      </c>
      <c r="L12" s="246">
        <f>SUM(L3:L11)</f>
        <v>2163.12</v>
      </c>
      <c r="N12" t="s">
        <v>1107</v>
      </c>
      <c r="O12" s="329"/>
    </row>
    <row r="13" spans="1:30" s="641" customFormat="1" ht="19.5">
      <c r="A13" s="634" t="s">
        <v>806</v>
      </c>
      <c r="B13" s="635" t="s">
        <v>781</v>
      </c>
      <c r="C13" s="636" t="s">
        <v>782</v>
      </c>
      <c r="D13" s="635" t="s">
        <v>780</v>
      </c>
      <c r="E13" s="637" t="s">
        <v>906</v>
      </c>
      <c r="F13" s="637" t="s">
        <v>907</v>
      </c>
      <c r="G13" s="638" t="s">
        <v>801</v>
      </c>
      <c r="H13" s="636" t="s">
        <v>783</v>
      </c>
      <c r="I13" s="636" t="s">
        <v>1068</v>
      </c>
      <c r="J13" s="639" t="s">
        <v>1103</v>
      </c>
      <c r="K13" s="640"/>
    </row>
    <row r="14" spans="1:30" s="689" customFormat="1">
      <c r="A14" s="685" t="s">
        <v>1108</v>
      </c>
      <c r="B14" s="685">
        <v>43210</v>
      </c>
      <c r="C14" s="686">
        <v>6</v>
      </c>
      <c r="D14" s="687">
        <f t="shared" ref="D14:D22" si="3">EDATE(B14,C14)</f>
        <v>43393</v>
      </c>
      <c r="E14" s="570" t="s">
        <v>1101</v>
      </c>
      <c r="F14" s="686" t="s">
        <v>492</v>
      </c>
      <c r="G14" s="688" t="s">
        <v>1188</v>
      </c>
      <c r="H14" s="686" t="s">
        <v>785</v>
      </c>
      <c r="I14" s="686">
        <v>526</v>
      </c>
      <c r="J14" s="689">
        <v>-745</v>
      </c>
      <c r="L14" s="690"/>
      <c r="M14" s="686">
        <v>526</v>
      </c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</row>
    <row r="15" spans="1:30" s="689" customFormat="1">
      <c r="A15" s="685" t="s">
        <v>1108</v>
      </c>
      <c r="B15" s="685">
        <v>43221</v>
      </c>
      <c r="C15" s="686">
        <v>3</v>
      </c>
      <c r="D15" s="687">
        <f t="shared" si="3"/>
        <v>43313</v>
      </c>
      <c r="E15" s="570" t="s">
        <v>1100</v>
      </c>
      <c r="F15" s="686" t="s">
        <v>601</v>
      </c>
      <c r="G15" s="691">
        <v>351</v>
      </c>
      <c r="H15" s="686" t="s">
        <v>785</v>
      </c>
      <c r="L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</row>
    <row r="16" spans="1:30" s="689" customFormat="1">
      <c r="A16" s="685" t="s">
        <v>1108</v>
      </c>
      <c r="B16" s="685">
        <v>43221</v>
      </c>
      <c r="C16" s="686">
        <v>3</v>
      </c>
      <c r="D16" s="687">
        <f t="shared" si="3"/>
        <v>43313</v>
      </c>
      <c r="E16" s="570" t="s">
        <v>1099</v>
      </c>
      <c r="F16" s="686" t="s">
        <v>601</v>
      </c>
      <c r="G16" s="691">
        <v>390</v>
      </c>
      <c r="H16" s="686" t="s">
        <v>785</v>
      </c>
      <c r="L16" s="690"/>
      <c r="N16" s="690"/>
      <c r="O16" s="690"/>
      <c r="P16" s="690"/>
      <c r="Q16" s="690"/>
      <c r="R16" s="690"/>
      <c r="S16" s="690"/>
      <c r="T16" s="690"/>
      <c r="U16" s="690"/>
      <c r="V16" s="690"/>
      <c r="W16" s="690"/>
      <c r="X16" s="690"/>
      <c r="Y16" s="690"/>
      <c r="Z16" s="690"/>
      <c r="AA16" s="690"/>
      <c r="AB16" s="690"/>
      <c r="AC16" s="690"/>
      <c r="AD16" s="690"/>
    </row>
    <row r="17" spans="1:30" s="689" customFormat="1">
      <c r="A17" s="685" t="s">
        <v>1108</v>
      </c>
      <c r="B17" s="685">
        <v>43221</v>
      </c>
      <c r="C17" s="686">
        <v>1</v>
      </c>
      <c r="D17" s="687">
        <f t="shared" si="3"/>
        <v>43252</v>
      </c>
      <c r="E17" s="570" t="s">
        <v>1098</v>
      </c>
      <c r="F17" s="686" t="s">
        <v>489</v>
      </c>
      <c r="G17" s="691">
        <v>140</v>
      </c>
      <c r="H17" s="686" t="s">
        <v>785</v>
      </c>
      <c r="L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0"/>
      <c r="AA17" s="690"/>
      <c r="AB17" s="690"/>
      <c r="AC17" s="690"/>
      <c r="AD17" s="690"/>
    </row>
    <row r="18" spans="1:30" s="689" customFormat="1">
      <c r="A18" s="685" t="s">
        <v>1108</v>
      </c>
      <c r="B18" s="685">
        <v>43222</v>
      </c>
      <c r="C18" s="686">
        <v>3</v>
      </c>
      <c r="D18" s="687">
        <f t="shared" si="3"/>
        <v>43314</v>
      </c>
      <c r="E18" s="570" t="s">
        <v>1097</v>
      </c>
      <c r="F18" s="686" t="s">
        <v>391</v>
      </c>
      <c r="G18" s="691">
        <v>390</v>
      </c>
      <c r="H18" s="686" t="s">
        <v>785</v>
      </c>
      <c r="L18" s="690"/>
      <c r="N18" s="690"/>
      <c r="O18" s="690"/>
      <c r="P18" s="690"/>
      <c r="Q18" s="690"/>
      <c r="R18" s="690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</row>
    <row r="19" spans="1:30" s="480" customFormat="1">
      <c r="A19" s="699">
        <v>43220</v>
      </c>
      <c r="B19" s="699">
        <v>43212</v>
      </c>
      <c r="C19" s="700">
        <v>6</v>
      </c>
      <c r="D19" s="701">
        <f t="shared" si="3"/>
        <v>43395</v>
      </c>
      <c r="E19" s="705" t="s">
        <v>1096</v>
      </c>
      <c r="F19" s="700" t="s">
        <v>586</v>
      </c>
      <c r="G19" s="482">
        <v>33</v>
      </c>
      <c r="H19" s="700" t="s">
        <v>785</v>
      </c>
      <c r="I19" s="700">
        <v>33</v>
      </c>
      <c r="L19" s="704"/>
      <c r="M19" s="700">
        <v>33</v>
      </c>
      <c r="N19" s="704"/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704"/>
      <c r="AA19" s="704"/>
      <c r="AB19" s="704"/>
      <c r="AC19" s="704"/>
      <c r="AD19" s="704"/>
    </row>
    <row r="20" spans="1:30" s="480" customFormat="1" ht="15" customHeight="1">
      <c r="A20" s="699">
        <v>43220</v>
      </c>
      <c r="B20" s="699">
        <v>43212</v>
      </c>
      <c r="C20" s="700">
        <v>6</v>
      </c>
      <c r="D20" s="701">
        <f t="shared" si="3"/>
        <v>43395</v>
      </c>
      <c r="E20" s="705" t="s">
        <v>1058</v>
      </c>
      <c r="F20" s="700" t="s">
        <v>586</v>
      </c>
      <c r="G20" s="665" t="s">
        <v>1171</v>
      </c>
      <c r="H20" s="700" t="s">
        <v>785</v>
      </c>
      <c r="I20" s="480">
        <v>-745</v>
      </c>
      <c r="J20" s="480">
        <v>745</v>
      </c>
      <c r="L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4"/>
    </row>
    <row r="21" spans="1:30" s="689" customFormat="1">
      <c r="A21" s="685" t="s">
        <v>1109</v>
      </c>
      <c r="B21" s="685">
        <v>43220</v>
      </c>
      <c r="C21" s="686">
        <v>6</v>
      </c>
      <c r="D21" s="687">
        <f t="shared" si="3"/>
        <v>43403</v>
      </c>
      <c r="E21" s="686" t="s">
        <v>911</v>
      </c>
      <c r="F21" s="686" t="s">
        <v>1065</v>
      </c>
      <c r="G21" s="691">
        <v>670.5</v>
      </c>
      <c r="H21" s="686" t="s">
        <v>785</v>
      </c>
      <c r="I21" s="686">
        <v>2562.5</v>
      </c>
      <c r="L21" s="690"/>
      <c r="M21" s="686">
        <v>2562.5</v>
      </c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</row>
    <row r="22" spans="1:30" s="689" customFormat="1">
      <c r="A22" s="685" t="s">
        <v>1109</v>
      </c>
      <c r="B22" s="685">
        <v>43220</v>
      </c>
      <c r="C22" s="686">
        <v>6</v>
      </c>
      <c r="D22" s="687">
        <f t="shared" si="3"/>
        <v>43403</v>
      </c>
      <c r="E22" s="256" t="s">
        <v>1095</v>
      </c>
      <c r="F22" s="686" t="s">
        <v>1065</v>
      </c>
      <c r="G22" s="691">
        <v>745</v>
      </c>
      <c r="H22" s="686" t="s">
        <v>785</v>
      </c>
      <c r="L22" s="690"/>
      <c r="M22" s="690">
        <f>SUM(M14:M21)</f>
        <v>3121.5</v>
      </c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</row>
    <row r="23" spans="1:30" s="689" customFormat="1">
      <c r="A23" s="685" t="s">
        <v>1109</v>
      </c>
      <c r="B23" s="685">
        <v>43220</v>
      </c>
      <c r="C23" s="686">
        <v>1</v>
      </c>
      <c r="D23" s="687">
        <v>43250</v>
      </c>
      <c r="E23" s="570" t="s">
        <v>1094</v>
      </c>
      <c r="F23" s="686" t="s">
        <v>960</v>
      </c>
      <c r="G23" s="691">
        <v>266</v>
      </c>
      <c r="H23" s="686" t="s">
        <v>785</v>
      </c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</row>
    <row r="24" spans="1:30" s="689" customFormat="1">
      <c r="A24" s="685" t="s">
        <v>1109</v>
      </c>
      <c r="B24" s="685">
        <v>43220</v>
      </c>
      <c r="C24" s="686">
        <v>3</v>
      </c>
      <c r="D24" s="687">
        <f t="shared" ref="D24:D38" si="4">EDATE(B24,C24)</f>
        <v>43311</v>
      </c>
      <c r="E24" s="570" t="s">
        <v>1093</v>
      </c>
      <c r="F24" s="686" t="s">
        <v>348</v>
      </c>
      <c r="G24" s="691">
        <v>351</v>
      </c>
      <c r="H24" s="686" t="s">
        <v>785</v>
      </c>
      <c r="L24" s="690"/>
      <c r="M24" s="690"/>
      <c r="N24" s="690"/>
      <c r="O24" s="690"/>
      <c r="P24" s="690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690"/>
    </row>
    <row r="25" spans="1:30" s="689" customFormat="1">
      <c r="A25" s="685" t="s">
        <v>1109</v>
      </c>
      <c r="B25" s="685">
        <v>43220</v>
      </c>
      <c r="C25" s="686">
        <v>3</v>
      </c>
      <c r="D25" s="687">
        <v>43312</v>
      </c>
      <c r="E25" s="570" t="s">
        <v>1092</v>
      </c>
      <c r="F25" s="686" t="s">
        <v>729</v>
      </c>
      <c r="G25" s="691">
        <v>390</v>
      </c>
      <c r="H25" s="686" t="s">
        <v>785</v>
      </c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</row>
    <row r="26" spans="1:30" s="689" customFormat="1">
      <c r="A26" s="685" t="s">
        <v>1109</v>
      </c>
      <c r="B26" s="685">
        <v>43210</v>
      </c>
      <c r="C26" s="686">
        <v>1</v>
      </c>
      <c r="D26" s="687">
        <f t="shared" si="4"/>
        <v>43240</v>
      </c>
      <c r="E26" s="570" t="s">
        <v>1091</v>
      </c>
      <c r="F26" s="686" t="s">
        <v>389</v>
      </c>
      <c r="G26" s="691">
        <v>140</v>
      </c>
      <c r="H26" s="686" t="s">
        <v>785</v>
      </c>
      <c r="L26" s="690"/>
      <c r="M26" s="690"/>
      <c r="N26" s="690"/>
      <c r="O26" s="690"/>
      <c r="P26" s="690"/>
      <c r="Q26" s="690"/>
      <c r="R26" s="690"/>
      <c r="S26" s="690"/>
      <c r="T26" s="690"/>
      <c r="U26" s="690"/>
      <c r="V26" s="690"/>
      <c r="W26" s="690"/>
      <c r="X26" s="690"/>
      <c r="Y26" s="690"/>
      <c r="Z26" s="690"/>
      <c r="AA26" s="690"/>
      <c r="AB26" s="690"/>
      <c r="AC26" s="690"/>
      <c r="AD26" s="690"/>
    </row>
    <row r="27" spans="1:30" s="480" customFormat="1">
      <c r="A27" s="699">
        <v>43219</v>
      </c>
      <c r="B27" s="699">
        <v>43210</v>
      </c>
      <c r="C27" s="700">
        <v>3</v>
      </c>
      <c r="D27" s="701">
        <f t="shared" si="4"/>
        <v>43301</v>
      </c>
      <c r="E27" s="705" t="s">
        <v>1091</v>
      </c>
      <c r="F27" s="700" t="s">
        <v>1064</v>
      </c>
      <c r="G27" s="482">
        <v>390</v>
      </c>
      <c r="H27" s="700" t="s">
        <v>785</v>
      </c>
      <c r="I27" s="700">
        <v>1661</v>
      </c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</row>
    <row r="28" spans="1:30" s="480" customFormat="1">
      <c r="A28" s="699">
        <v>43218</v>
      </c>
      <c r="B28" s="699">
        <v>43218</v>
      </c>
      <c r="C28" s="700">
        <v>3</v>
      </c>
      <c r="D28" s="701">
        <f t="shared" si="4"/>
        <v>43309</v>
      </c>
      <c r="E28" s="705" t="s">
        <v>1090</v>
      </c>
      <c r="F28" s="700" t="s">
        <v>1063</v>
      </c>
      <c r="G28" s="482">
        <v>390</v>
      </c>
      <c r="H28" s="700" t="s">
        <v>785</v>
      </c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704"/>
      <c r="AC28" s="704"/>
      <c r="AD28" s="704"/>
    </row>
    <row r="29" spans="1:30" s="480" customFormat="1">
      <c r="A29" s="699">
        <v>43218</v>
      </c>
      <c r="B29" s="699">
        <v>43218</v>
      </c>
      <c r="C29" s="700">
        <v>1</v>
      </c>
      <c r="D29" s="701">
        <f t="shared" si="4"/>
        <v>43248</v>
      </c>
      <c r="E29" s="705" t="s">
        <v>1089</v>
      </c>
      <c r="F29" s="700" t="s">
        <v>1062</v>
      </c>
      <c r="G29" s="482">
        <v>140</v>
      </c>
      <c r="H29" s="700" t="s">
        <v>785</v>
      </c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</row>
    <row r="30" spans="1:30" s="480" customFormat="1">
      <c r="A30" s="699">
        <v>43218</v>
      </c>
      <c r="B30" s="699">
        <v>43218</v>
      </c>
      <c r="C30" s="700">
        <v>3</v>
      </c>
      <c r="D30" s="701">
        <f t="shared" si="4"/>
        <v>43309</v>
      </c>
      <c r="E30" s="705" t="s">
        <v>1086</v>
      </c>
      <c r="F30" s="700" t="s">
        <v>1061</v>
      </c>
      <c r="G30" s="482">
        <v>390</v>
      </c>
      <c r="H30" s="700" t="s">
        <v>785</v>
      </c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</row>
    <row r="31" spans="1:30" s="480" customFormat="1">
      <c r="A31" s="699">
        <v>43218</v>
      </c>
      <c r="B31" s="699">
        <v>43214</v>
      </c>
      <c r="C31" s="700">
        <v>3</v>
      </c>
      <c r="D31" s="701">
        <f t="shared" si="4"/>
        <v>43305</v>
      </c>
      <c r="E31" s="705" t="s">
        <v>1077</v>
      </c>
      <c r="F31" s="700" t="s">
        <v>1029</v>
      </c>
      <c r="G31" s="482">
        <v>351</v>
      </c>
      <c r="H31" s="700" t="s">
        <v>785</v>
      </c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</row>
    <row r="32" spans="1:30" s="480" customFormat="1">
      <c r="A32" s="699">
        <v>43218</v>
      </c>
      <c r="B32" s="699">
        <v>43218</v>
      </c>
      <c r="C32" s="700">
        <v>1</v>
      </c>
      <c r="D32" s="701">
        <f t="shared" si="4"/>
        <v>43248</v>
      </c>
      <c r="E32" s="705" t="s">
        <v>1085</v>
      </c>
      <c r="F32" s="700" t="s">
        <v>776</v>
      </c>
      <c r="G32" s="482">
        <v>140</v>
      </c>
      <c r="H32" s="700" t="s">
        <v>785</v>
      </c>
      <c r="I32" s="700">
        <v>1665</v>
      </c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704"/>
      <c r="AA32" s="704"/>
      <c r="AB32" s="704"/>
      <c r="AC32" s="704"/>
      <c r="AD32" s="704"/>
    </row>
    <row r="33" spans="1:30" s="480" customFormat="1">
      <c r="A33" s="699">
        <v>43218</v>
      </c>
      <c r="B33" s="699">
        <v>43218</v>
      </c>
      <c r="C33" s="700">
        <v>3</v>
      </c>
      <c r="D33" s="701">
        <f>EDATE(A32,C33)</f>
        <v>43309</v>
      </c>
      <c r="E33" s="705" t="s">
        <v>1084</v>
      </c>
      <c r="F33" s="700" t="s">
        <v>232</v>
      </c>
      <c r="G33" s="482">
        <v>390</v>
      </c>
      <c r="H33" s="700" t="s">
        <v>785</v>
      </c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  <c r="AB33" s="704"/>
      <c r="AC33" s="704"/>
      <c r="AD33" s="704"/>
    </row>
    <row r="34" spans="1:30" s="480" customFormat="1">
      <c r="A34" s="699">
        <v>43218</v>
      </c>
      <c r="B34" s="699">
        <v>43218</v>
      </c>
      <c r="C34" s="700">
        <v>3</v>
      </c>
      <c r="D34" s="701">
        <f t="shared" si="4"/>
        <v>43309</v>
      </c>
      <c r="E34" s="705" t="s">
        <v>1083</v>
      </c>
      <c r="F34" s="700" t="s">
        <v>605</v>
      </c>
      <c r="G34" s="482">
        <v>390</v>
      </c>
      <c r="H34" s="700" t="s">
        <v>785</v>
      </c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704"/>
      <c r="AC34" s="704"/>
      <c r="AD34" s="704"/>
    </row>
    <row r="35" spans="1:30" s="480" customFormat="1">
      <c r="A35" s="699">
        <v>43218</v>
      </c>
      <c r="B35" s="699">
        <v>43218</v>
      </c>
      <c r="C35" s="700">
        <v>1</v>
      </c>
      <c r="D35" s="701">
        <f t="shared" si="4"/>
        <v>43248</v>
      </c>
      <c r="E35" s="705" t="s">
        <v>1082</v>
      </c>
      <c r="F35" s="700" t="s">
        <v>791</v>
      </c>
      <c r="G35" s="482">
        <v>140</v>
      </c>
      <c r="H35" s="700" t="s">
        <v>785</v>
      </c>
      <c r="I35" s="700">
        <v>140</v>
      </c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</row>
    <row r="36" spans="1:30" s="480" customFormat="1">
      <c r="A36" s="699">
        <v>43218</v>
      </c>
      <c r="B36" s="699">
        <v>43216</v>
      </c>
      <c r="C36" s="700">
        <v>6</v>
      </c>
      <c r="D36" s="701">
        <f t="shared" si="4"/>
        <v>43399</v>
      </c>
      <c r="E36" s="705" t="s">
        <v>1081</v>
      </c>
      <c r="F36" s="700" t="s">
        <v>369</v>
      </c>
      <c r="G36" s="482">
        <v>745</v>
      </c>
      <c r="H36" s="700" t="s">
        <v>785</v>
      </c>
      <c r="I36" s="700" t="s">
        <v>1066</v>
      </c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</row>
    <row r="37" spans="1:30" s="480" customFormat="1">
      <c r="A37" s="699">
        <v>43217</v>
      </c>
      <c r="B37" s="699">
        <v>43216</v>
      </c>
      <c r="C37" s="700">
        <v>6</v>
      </c>
      <c r="D37" s="701">
        <f t="shared" si="4"/>
        <v>43399</v>
      </c>
      <c r="E37" s="705" t="s">
        <v>1081</v>
      </c>
      <c r="F37" s="700" t="s">
        <v>1060</v>
      </c>
      <c r="G37" s="482">
        <v>745</v>
      </c>
      <c r="H37" s="700" t="s">
        <v>785</v>
      </c>
      <c r="I37" s="700">
        <v>1025</v>
      </c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</row>
    <row r="38" spans="1:30" s="480" customFormat="1">
      <c r="A38" s="699">
        <v>43217</v>
      </c>
      <c r="B38" s="699">
        <v>43217</v>
      </c>
      <c r="C38" s="700">
        <v>1</v>
      </c>
      <c r="D38" s="701">
        <f t="shared" si="4"/>
        <v>43247</v>
      </c>
      <c r="E38" s="705" t="s">
        <v>1080</v>
      </c>
      <c r="F38" s="700" t="s">
        <v>491</v>
      </c>
      <c r="G38" s="482">
        <v>140</v>
      </c>
      <c r="H38" s="700" t="s">
        <v>785</v>
      </c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</row>
    <row r="39" spans="1:30" s="480" customFormat="1">
      <c r="A39" s="699">
        <v>43217</v>
      </c>
      <c r="B39" s="699">
        <v>43217</v>
      </c>
      <c r="C39" s="700">
        <v>1</v>
      </c>
      <c r="D39" s="701">
        <f>EDATE(B39,C39)</f>
        <v>43247</v>
      </c>
      <c r="E39" s="705" t="s">
        <v>1079</v>
      </c>
      <c r="F39" s="700" t="s">
        <v>728</v>
      </c>
      <c r="G39" s="482">
        <v>140</v>
      </c>
      <c r="H39" s="700" t="s">
        <v>785</v>
      </c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704"/>
      <c r="AD39" s="704"/>
    </row>
    <row r="40" spans="1:30" s="480" customFormat="1">
      <c r="A40" s="701">
        <v>43215</v>
      </c>
      <c r="B40" s="699">
        <v>43211</v>
      </c>
      <c r="C40" s="700">
        <v>1</v>
      </c>
      <c r="D40" s="701">
        <f>EDATE(B40,C40)</f>
        <v>43241</v>
      </c>
      <c r="E40" s="705" t="s">
        <v>1078</v>
      </c>
      <c r="F40" s="700" t="s">
        <v>1030</v>
      </c>
      <c r="G40" s="482">
        <v>140</v>
      </c>
      <c r="H40" s="700" t="s">
        <v>785</v>
      </c>
      <c r="I40" s="700">
        <v>920</v>
      </c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04"/>
      <c r="AD40" s="704"/>
    </row>
    <row r="41" spans="1:30" s="480" customFormat="1">
      <c r="A41" s="701">
        <v>43215</v>
      </c>
      <c r="B41" s="701">
        <v>43214</v>
      </c>
      <c r="C41" s="700">
        <v>3</v>
      </c>
      <c r="D41" s="701">
        <f>EDATE(B41,C41)</f>
        <v>43305</v>
      </c>
      <c r="E41" s="705" t="s">
        <v>1077</v>
      </c>
      <c r="F41" s="700" t="s">
        <v>1029</v>
      </c>
      <c r="G41" s="482">
        <v>390</v>
      </c>
      <c r="H41" s="700" t="s">
        <v>785</v>
      </c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</row>
    <row r="42" spans="1:30" s="480" customFormat="1">
      <c r="A42" s="701">
        <v>43215</v>
      </c>
      <c r="B42" s="701">
        <v>43211</v>
      </c>
      <c r="C42" s="700">
        <v>3</v>
      </c>
      <c r="D42" s="701">
        <f t="shared" ref="D42:D81" si="5">EDATE(B42,C42)</f>
        <v>43302</v>
      </c>
      <c r="E42" s="705" t="s">
        <v>1076</v>
      </c>
      <c r="F42" s="700" t="s">
        <v>1087</v>
      </c>
      <c r="G42" s="482">
        <v>390</v>
      </c>
      <c r="H42" s="700" t="s">
        <v>1028</v>
      </c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4"/>
      <c r="AD42" s="704"/>
    </row>
    <row r="43" spans="1:30" s="480" customFormat="1">
      <c r="A43" s="701">
        <v>43215</v>
      </c>
      <c r="B43" s="701">
        <v>43211</v>
      </c>
      <c r="C43" s="700">
        <v>3</v>
      </c>
      <c r="D43" s="701">
        <f t="shared" si="5"/>
        <v>43302</v>
      </c>
      <c r="E43" s="705" t="s">
        <v>1075</v>
      </c>
      <c r="F43" s="700" t="s">
        <v>1027</v>
      </c>
      <c r="G43" s="482">
        <v>390</v>
      </c>
      <c r="H43" s="700" t="s">
        <v>785</v>
      </c>
      <c r="I43" s="700">
        <v>390</v>
      </c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704"/>
      <c r="AA43" s="704"/>
      <c r="AB43" s="704"/>
      <c r="AC43" s="704"/>
      <c r="AD43" s="704"/>
    </row>
    <row r="44" spans="1:30" s="480" customFormat="1">
      <c r="A44" s="701">
        <v>43215</v>
      </c>
      <c r="B44" s="701">
        <v>43215</v>
      </c>
      <c r="C44" s="700">
        <v>6</v>
      </c>
      <c r="D44" s="701">
        <f t="shared" si="5"/>
        <v>43398</v>
      </c>
      <c r="E44" s="705" t="s">
        <v>1074</v>
      </c>
      <c r="F44" s="700" t="s">
        <v>587</v>
      </c>
      <c r="G44" s="482">
        <v>745</v>
      </c>
      <c r="H44" s="700" t="s">
        <v>785</v>
      </c>
      <c r="I44" s="700">
        <v>1486</v>
      </c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  <c r="AA44" s="704"/>
      <c r="AB44" s="704"/>
      <c r="AC44" s="704"/>
      <c r="AD44" s="704"/>
    </row>
    <row r="45" spans="1:30" s="480" customFormat="1">
      <c r="A45" s="701">
        <v>43214</v>
      </c>
      <c r="B45" s="701">
        <v>43189</v>
      </c>
      <c r="C45" s="700">
        <v>6</v>
      </c>
      <c r="D45" s="701">
        <f t="shared" si="5"/>
        <v>43373</v>
      </c>
      <c r="E45" s="717" t="s">
        <v>1073</v>
      </c>
      <c r="F45" s="700" t="s">
        <v>564</v>
      </c>
      <c r="G45" s="482">
        <v>741</v>
      </c>
      <c r="H45" s="700" t="s">
        <v>785</v>
      </c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704"/>
      <c r="AA45" s="704"/>
      <c r="AB45" s="704"/>
      <c r="AC45" s="704"/>
      <c r="AD45" s="704"/>
    </row>
    <row r="46" spans="1:30" s="480" customFormat="1">
      <c r="A46" s="699" t="s">
        <v>1174</v>
      </c>
      <c r="B46" s="699">
        <v>43204</v>
      </c>
      <c r="C46" s="700">
        <v>1</v>
      </c>
      <c r="D46" s="701">
        <f t="shared" si="5"/>
        <v>43234</v>
      </c>
      <c r="E46" s="705" t="s">
        <v>1033</v>
      </c>
      <c r="F46" s="700" t="s">
        <v>659</v>
      </c>
      <c r="G46" s="482">
        <v>390</v>
      </c>
      <c r="H46" s="700" t="s">
        <v>785</v>
      </c>
      <c r="I46" s="700">
        <v>1275</v>
      </c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704"/>
      <c r="Z46" s="704"/>
      <c r="AA46" s="704"/>
      <c r="AB46" s="704"/>
      <c r="AC46" s="704"/>
      <c r="AD46" s="704"/>
    </row>
    <row r="47" spans="1:30" s="480" customFormat="1">
      <c r="A47" s="699">
        <v>43213</v>
      </c>
      <c r="B47" s="699">
        <v>43208</v>
      </c>
      <c r="C47" s="700">
        <v>6</v>
      </c>
      <c r="D47" s="701">
        <f t="shared" si="5"/>
        <v>43391</v>
      </c>
      <c r="E47" s="717" t="s">
        <v>1072</v>
      </c>
      <c r="F47" s="700" t="s">
        <v>1026</v>
      </c>
      <c r="G47" s="482">
        <v>745</v>
      </c>
      <c r="H47" s="700" t="s">
        <v>785</v>
      </c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704"/>
      <c r="AC47" s="704"/>
      <c r="AD47" s="704"/>
    </row>
    <row r="48" spans="1:30" s="480" customFormat="1">
      <c r="A48" s="699">
        <v>43213</v>
      </c>
      <c r="B48" s="699">
        <v>43213</v>
      </c>
      <c r="C48" s="700">
        <v>1</v>
      </c>
      <c r="D48" s="701">
        <f t="shared" si="5"/>
        <v>43243</v>
      </c>
      <c r="E48" s="705" t="s">
        <v>1071</v>
      </c>
      <c r="F48" s="700" t="s">
        <v>1025</v>
      </c>
      <c r="G48" s="482">
        <v>140</v>
      </c>
      <c r="H48" s="700" t="s">
        <v>785</v>
      </c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04"/>
      <c r="AA48" s="704"/>
      <c r="AB48" s="704"/>
      <c r="AC48" s="704"/>
      <c r="AD48" s="704"/>
    </row>
    <row r="49" spans="1:30" s="480" customFormat="1">
      <c r="A49" s="699">
        <v>43213</v>
      </c>
      <c r="B49" s="699">
        <v>43213</v>
      </c>
      <c r="C49" s="700">
        <v>3</v>
      </c>
      <c r="D49" s="701">
        <f t="shared" si="5"/>
        <v>43304</v>
      </c>
      <c r="E49" s="705" t="s">
        <v>1070</v>
      </c>
      <c r="F49" s="700" t="s">
        <v>1024</v>
      </c>
      <c r="G49" s="482">
        <v>390</v>
      </c>
      <c r="H49" s="700" t="s">
        <v>785</v>
      </c>
      <c r="I49" s="700">
        <v>780</v>
      </c>
      <c r="L49" s="704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4"/>
      <c r="Y49" s="704"/>
      <c r="Z49" s="704"/>
      <c r="AA49" s="704"/>
      <c r="AB49" s="704"/>
      <c r="AC49" s="704"/>
      <c r="AD49" s="704"/>
    </row>
    <row r="50" spans="1:30" s="480" customFormat="1">
      <c r="A50" s="699">
        <v>43213</v>
      </c>
      <c r="B50" s="699">
        <v>43213</v>
      </c>
      <c r="C50" s="700">
        <v>3</v>
      </c>
      <c r="D50" s="701">
        <f t="shared" si="5"/>
        <v>43304</v>
      </c>
      <c r="E50" s="705" t="s">
        <v>1070</v>
      </c>
      <c r="F50" s="700" t="s">
        <v>505</v>
      </c>
      <c r="G50" s="482">
        <v>390</v>
      </c>
      <c r="H50" s="700" t="s">
        <v>785</v>
      </c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  <c r="AB50" s="704"/>
      <c r="AC50" s="704"/>
      <c r="AD50" s="704"/>
    </row>
    <row r="51" spans="1:30" s="489" customFormat="1">
      <c r="A51" s="710">
        <v>43212</v>
      </c>
      <c r="B51" s="710">
        <v>43212</v>
      </c>
      <c r="C51" s="704">
        <v>1</v>
      </c>
      <c r="D51" s="711">
        <f t="shared" si="5"/>
        <v>43242</v>
      </c>
      <c r="E51" s="712" t="s">
        <v>1069</v>
      </c>
      <c r="F51" s="704" t="s">
        <v>714</v>
      </c>
      <c r="G51" s="714">
        <v>140</v>
      </c>
      <c r="H51" s="704" t="s">
        <v>785</v>
      </c>
      <c r="I51" s="726">
        <v>140</v>
      </c>
      <c r="K51" s="727">
        <v>-601</v>
      </c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  <c r="AB51" s="704"/>
      <c r="AC51" s="704"/>
      <c r="AD51" s="704"/>
    </row>
    <row r="52" spans="1:30" s="70" customFormat="1">
      <c r="A52" s="612">
        <v>43211</v>
      </c>
      <c r="B52" s="612">
        <v>43196</v>
      </c>
      <c r="C52" s="566">
        <v>6</v>
      </c>
      <c r="D52" s="561">
        <f>EDATE(B52,C52)</f>
        <v>43379</v>
      </c>
      <c r="E52" s="724" t="s">
        <v>985</v>
      </c>
      <c r="F52" s="566" t="s">
        <v>690</v>
      </c>
      <c r="G52" s="725" t="s">
        <v>1172</v>
      </c>
      <c r="H52" s="566" t="s">
        <v>785</v>
      </c>
      <c r="I52" s="672">
        <v>-741</v>
      </c>
      <c r="J52" s="672">
        <v>741</v>
      </c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6"/>
    </row>
    <row r="53" spans="1:30" s="480" customFormat="1">
      <c r="A53" s="699">
        <v>43211</v>
      </c>
      <c r="B53" s="699">
        <v>43211</v>
      </c>
      <c r="C53" s="700">
        <v>1</v>
      </c>
      <c r="D53" s="701">
        <f t="shared" si="5"/>
        <v>43241</v>
      </c>
      <c r="E53" s="705" t="s">
        <v>1059</v>
      </c>
      <c r="F53" s="700" t="s">
        <v>499</v>
      </c>
      <c r="G53" s="482">
        <v>140</v>
      </c>
      <c r="H53" s="700" t="s">
        <v>785</v>
      </c>
      <c r="I53" s="700">
        <v>140</v>
      </c>
      <c r="J53" s="700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  <c r="AB53" s="704"/>
      <c r="AC53" s="704"/>
      <c r="AD53" s="704"/>
    </row>
    <row r="54" spans="1:30" s="480" customFormat="1">
      <c r="A54" s="699">
        <v>43211</v>
      </c>
      <c r="B54" s="699">
        <v>43212</v>
      </c>
      <c r="C54" s="700">
        <v>6</v>
      </c>
      <c r="D54" s="701">
        <f t="shared" si="5"/>
        <v>43395</v>
      </c>
      <c r="E54" s="705" t="s">
        <v>1058</v>
      </c>
      <c r="F54" s="700" t="s">
        <v>586</v>
      </c>
      <c r="G54" s="482">
        <v>745</v>
      </c>
      <c r="H54" s="700" t="s">
        <v>785</v>
      </c>
      <c r="I54" s="700">
        <v>745</v>
      </c>
      <c r="J54" s="700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</row>
    <row r="55" spans="1:30" s="480" customFormat="1">
      <c r="A55" s="699">
        <v>43210</v>
      </c>
      <c r="B55" s="699">
        <v>43210</v>
      </c>
      <c r="C55" s="700">
        <v>6</v>
      </c>
      <c r="D55" s="701">
        <f t="shared" si="5"/>
        <v>43393</v>
      </c>
      <c r="E55" s="723" t="s">
        <v>1056</v>
      </c>
      <c r="F55" s="700" t="s">
        <v>715</v>
      </c>
      <c r="G55" s="482">
        <v>741</v>
      </c>
      <c r="H55" s="700" t="s">
        <v>785</v>
      </c>
      <c r="I55" s="700">
        <v>1766</v>
      </c>
      <c r="J55" s="700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04"/>
      <c r="Z55" s="704"/>
      <c r="AA55" s="704"/>
      <c r="AB55" s="704"/>
      <c r="AC55" s="704"/>
      <c r="AD55" s="704"/>
    </row>
    <row r="56" spans="1:30" s="480" customFormat="1">
      <c r="A56" s="699">
        <v>43210</v>
      </c>
      <c r="B56" s="699">
        <v>43210</v>
      </c>
      <c r="C56" s="700">
        <v>1</v>
      </c>
      <c r="D56" s="701">
        <f t="shared" si="5"/>
        <v>43240</v>
      </c>
      <c r="E56" s="705" t="s">
        <v>1055</v>
      </c>
      <c r="F56" s="700" t="s">
        <v>724</v>
      </c>
      <c r="G56" s="482">
        <v>140</v>
      </c>
      <c r="H56" s="700" t="s">
        <v>785</v>
      </c>
      <c r="I56" s="700"/>
      <c r="J56" s="700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</row>
    <row r="57" spans="1:30" s="480" customFormat="1">
      <c r="A57" s="699">
        <v>43210</v>
      </c>
      <c r="B57" s="699">
        <v>43210</v>
      </c>
      <c r="C57" s="700">
        <v>1</v>
      </c>
      <c r="D57" s="701">
        <f t="shared" si="5"/>
        <v>43240</v>
      </c>
      <c r="E57" s="705" t="s">
        <v>1054</v>
      </c>
      <c r="F57" s="700" t="s">
        <v>579</v>
      </c>
      <c r="G57" s="482">
        <v>140</v>
      </c>
      <c r="H57" s="700" t="s">
        <v>785</v>
      </c>
      <c r="I57" s="700"/>
      <c r="J57" s="700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  <c r="AB57" s="704"/>
      <c r="AC57" s="704"/>
      <c r="AD57" s="704"/>
    </row>
    <row r="58" spans="1:30" s="480" customFormat="1">
      <c r="A58" s="699">
        <v>43210</v>
      </c>
      <c r="B58" s="699">
        <v>43210</v>
      </c>
      <c r="C58" s="700">
        <v>3</v>
      </c>
      <c r="D58" s="701">
        <f t="shared" si="5"/>
        <v>43301</v>
      </c>
      <c r="E58" s="705" t="s">
        <v>1053</v>
      </c>
      <c r="F58" s="700" t="s">
        <v>717</v>
      </c>
      <c r="G58" s="482">
        <v>390</v>
      </c>
      <c r="H58" s="700" t="s">
        <v>785</v>
      </c>
      <c r="I58" s="700">
        <v>390</v>
      </c>
      <c r="J58" s="700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  <c r="AB58" s="704"/>
      <c r="AC58" s="704"/>
      <c r="AD58" s="704"/>
    </row>
    <row r="59" spans="1:30" s="480" customFormat="1">
      <c r="A59" s="699">
        <v>43210</v>
      </c>
      <c r="B59" s="699">
        <v>43210</v>
      </c>
      <c r="C59" s="700">
        <v>6</v>
      </c>
      <c r="D59" s="701">
        <f t="shared" si="5"/>
        <v>43393</v>
      </c>
      <c r="E59" s="705" t="s">
        <v>1052</v>
      </c>
      <c r="F59" s="700" t="s">
        <v>492</v>
      </c>
      <c r="G59" s="482">
        <v>745</v>
      </c>
      <c r="H59" s="700" t="s">
        <v>785</v>
      </c>
      <c r="I59" s="722"/>
      <c r="J59" s="700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>
        <f ca="1">X59</f>
        <v>0</v>
      </c>
      <c r="Y59" s="704"/>
      <c r="Z59" s="704"/>
      <c r="AA59" s="704"/>
      <c r="AB59" s="704"/>
      <c r="AC59" s="704"/>
      <c r="AD59" s="704"/>
    </row>
    <row r="60" spans="1:30" s="329" customFormat="1">
      <c r="A60" s="577">
        <v>43209</v>
      </c>
      <c r="B60" s="577">
        <v>43209</v>
      </c>
      <c r="C60" s="576">
        <v>1</v>
      </c>
      <c r="D60" s="577">
        <f t="shared" si="5"/>
        <v>43239</v>
      </c>
      <c r="E60" s="681" t="s">
        <v>1021</v>
      </c>
      <c r="F60" s="576" t="s">
        <v>582</v>
      </c>
      <c r="G60" s="665" t="s">
        <v>1022</v>
      </c>
      <c r="H60" s="576" t="s">
        <v>785</v>
      </c>
      <c r="I60" s="773" t="s">
        <v>1173</v>
      </c>
      <c r="J60" s="576">
        <v>140</v>
      </c>
      <c r="L60" s="672"/>
      <c r="M60" s="672"/>
      <c r="N60" s="672"/>
      <c r="O60" s="672"/>
      <c r="P60" s="672"/>
      <c r="Q60" s="672"/>
      <c r="R60" s="672"/>
      <c r="S60" s="672"/>
      <c r="T60" s="672"/>
      <c r="U60" s="672"/>
      <c r="V60" s="672"/>
      <c r="W60" s="672"/>
      <c r="X60" s="672"/>
      <c r="Y60" s="672"/>
      <c r="Z60" s="672"/>
      <c r="AA60" s="672"/>
      <c r="AB60" s="672"/>
      <c r="AC60" s="672"/>
      <c r="AD60" s="672"/>
    </row>
    <row r="61" spans="1:30" s="480" customFormat="1">
      <c r="A61" s="701">
        <v>43208</v>
      </c>
      <c r="B61" s="701">
        <v>43204</v>
      </c>
      <c r="C61" s="700">
        <v>3</v>
      </c>
      <c r="D61" s="701">
        <f t="shared" si="5"/>
        <v>43295</v>
      </c>
      <c r="E61" s="705" t="s">
        <v>1051</v>
      </c>
      <c r="F61" s="700" t="s">
        <v>1020</v>
      </c>
      <c r="G61" s="482">
        <v>300</v>
      </c>
      <c r="H61" s="700" t="s">
        <v>785</v>
      </c>
      <c r="I61" s="700">
        <v>970</v>
      </c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  <c r="AB61" s="704"/>
      <c r="AC61" s="704"/>
      <c r="AD61" s="704"/>
    </row>
    <row r="62" spans="1:30" s="480" customFormat="1">
      <c r="A62" s="701">
        <v>43208</v>
      </c>
      <c r="B62" s="701">
        <v>43207</v>
      </c>
      <c r="C62" s="700">
        <v>3</v>
      </c>
      <c r="D62" s="701">
        <f t="shared" si="5"/>
        <v>43298</v>
      </c>
      <c r="E62" s="705" t="s">
        <v>1050</v>
      </c>
      <c r="F62" s="700" t="s">
        <v>1019</v>
      </c>
      <c r="G62" s="482">
        <v>390</v>
      </c>
      <c r="H62" s="700" t="s">
        <v>785</v>
      </c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</row>
    <row r="63" spans="1:30" s="480" customFormat="1">
      <c r="A63" s="701">
        <v>43208</v>
      </c>
      <c r="B63" s="701">
        <v>43207</v>
      </c>
      <c r="C63" s="700">
        <v>1</v>
      </c>
      <c r="D63" s="701">
        <f t="shared" si="5"/>
        <v>43237</v>
      </c>
      <c r="E63" s="718" t="s">
        <v>1049</v>
      </c>
      <c r="F63" s="700" t="s">
        <v>1018</v>
      </c>
      <c r="G63" s="482">
        <v>140</v>
      </c>
      <c r="H63" s="700" t="s">
        <v>785</v>
      </c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  <c r="AB63" s="704"/>
      <c r="AC63" s="704"/>
      <c r="AD63" s="704"/>
    </row>
    <row r="64" spans="1:30" s="480" customFormat="1">
      <c r="A64" s="701">
        <v>43208</v>
      </c>
      <c r="B64" s="701">
        <v>43210</v>
      </c>
      <c r="C64" s="700">
        <v>1</v>
      </c>
      <c r="D64" s="701">
        <f t="shared" si="5"/>
        <v>43240</v>
      </c>
      <c r="E64" s="705" t="s">
        <v>1048</v>
      </c>
      <c r="F64" s="700" t="s">
        <v>577</v>
      </c>
      <c r="G64" s="482">
        <v>140</v>
      </c>
      <c r="H64" s="700" t="s">
        <v>785</v>
      </c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</row>
    <row r="65" spans="1:30" s="480" customFormat="1">
      <c r="A65" s="701">
        <v>43205</v>
      </c>
      <c r="B65" s="701">
        <v>43205</v>
      </c>
      <c r="C65" s="700">
        <v>3</v>
      </c>
      <c r="D65" s="701">
        <f t="shared" si="5"/>
        <v>43296</v>
      </c>
      <c r="E65" s="705" t="s">
        <v>1047</v>
      </c>
      <c r="F65" s="700" t="s">
        <v>679</v>
      </c>
      <c r="G65" s="482">
        <v>351</v>
      </c>
      <c r="H65" s="700" t="s">
        <v>785</v>
      </c>
      <c r="I65" s="700">
        <v>2225</v>
      </c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704"/>
      <c r="AB65" s="704"/>
      <c r="AC65" s="704"/>
      <c r="AD65" s="704"/>
    </row>
    <row r="66" spans="1:30" s="480" customFormat="1">
      <c r="A66" s="701">
        <v>43205</v>
      </c>
      <c r="B66" s="701">
        <v>43205</v>
      </c>
      <c r="C66" s="700">
        <v>3</v>
      </c>
      <c r="D66" s="701">
        <f t="shared" si="5"/>
        <v>43296</v>
      </c>
      <c r="E66" s="705" t="s">
        <v>1046</v>
      </c>
      <c r="F66" s="700" t="s">
        <v>679</v>
      </c>
      <c r="G66" s="482">
        <v>390</v>
      </c>
      <c r="H66" s="700" t="s">
        <v>785</v>
      </c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704"/>
      <c r="Z66" s="704"/>
      <c r="AA66" s="704"/>
      <c r="AB66" s="704"/>
      <c r="AC66" s="704"/>
      <c r="AD66" s="704"/>
    </row>
    <row r="67" spans="1:30" s="480" customFormat="1">
      <c r="A67" s="701">
        <v>43205</v>
      </c>
      <c r="B67" s="701">
        <v>43205</v>
      </c>
      <c r="C67" s="700">
        <v>3</v>
      </c>
      <c r="D67" s="701">
        <f t="shared" si="5"/>
        <v>43296</v>
      </c>
      <c r="E67" s="705" t="s">
        <v>1046</v>
      </c>
      <c r="F67" s="700" t="s">
        <v>573</v>
      </c>
      <c r="G67" s="482">
        <v>390</v>
      </c>
      <c r="H67" s="700" t="s">
        <v>785</v>
      </c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04"/>
      <c r="AA67" s="704"/>
      <c r="AB67" s="704"/>
      <c r="AC67" s="704"/>
      <c r="AD67" s="704"/>
    </row>
    <row r="68" spans="1:30" s="480" customFormat="1">
      <c r="A68" s="699">
        <v>43204</v>
      </c>
      <c r="B68" s="699">
        <v>43204</v>
      </c>
      <c r="C68" s="700">
        <v>1</v>
      </c>
      <c r="D68" s="701">
        <f t="shared" si="5"/>
        <v>43234</v>
      </c>
      <c r="E68" s="705" t="s">
        <v>1044</v>
      </c>
      <c r="F68" s="707" t="s">
        <v>1000</v>
      </c>
      <c r="G68" s="482">
        <v>150</v>
      </c>
      <c r="H68" s="700" t="s">
        <v>785</v>
      </c>
      <c r="L68" s="704"/>
      <c r="M68" s="704"/>
      <c r="N68" s="704"/>
      <c r="O68" s="704"/>
      <c r="P68" s="704"/>
      <c r="Q68" s="704"/>
      <c r="R68" s="704"/>
      <c r="S68" s="704"/>
      <c r="T68" s="704"/>
      <c r="U68" s="704"/>
      <c r="V68" s="704"/>
      <c r="W68" s="704"/>
      <c r="X68" s="704"/>
      <c r="Y68" s="704"/>
      <c r="Z68" s="704"/>
      <c r="AA68" s="704"/>
      <c r="AB68" s="704"/>
      <c r="AC68" s="704"/>
      <c r="AD68" s="704"/>
    </row>
    <row r="69" spans="1:30" s="480" customFormat="1">
      <c r="A69" s="699">
        <v>43204</v>
      </c>
      <c r="B69" s="720" t="s">
        <v>1057</v>
      </c>
      <c r="C69" s="700">
        <v>1</v>
      </c>
      <c r="D69" s="721">
        <v>43251</v>
      </c>
      <c r="E69" s="705" t="s">
        <v>1045</v>
      </c>
      <c r="F69" s="700" t="s">
        <v>575</v>
      </c>
      <c r="G69" s="482">
        <v>140</v>
      </c>
      <c r="H69" s="700" t="s">
        <v>785</v>
      </c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AA69" s="704"/>
      <c r="AB69" s="704"/>
      <c r="AC69" s="704"/>
      <c r="AD69" s="704"/>
    </row>
    <row r="70" spans="1:30" s="480" customFormat="1">
      <c r="A70" s="699">
        <v>43204</v>
      </c>
      <c r="B70" s="699">
        <v>43203</v>
      </c>
      <c r="C70" s="700">
        <v>1</v>
      </c>
      <c r="D70" s="701">
        <f t="shared" si="5"/>
        <v>43233</v>
      </c>
      <c r="E70" s="717" t="s">
        <v>1043</v>
      </c>
      <c r="F70" s="700" t="s">
        <v>999</v>
      </c>
      <c r="G70" s="482">
        <v>63</v>
      </c>
      <c r="H70" s="700" t="s">
        <v>785</v>
      </c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4"/>
      <c r="W70" s="704"/>
      <c r="X70" s="704"/>
      <c r="Y70" s="704"/>
      <c r="Z70" s="704"/>
      <c r="AA70" s="704"/>
      <c r="AB70" s="704"/>
      <c r="AC70" s="704"/>
      <c r="AD70" s="704"/>
    </row>
    <row r="71" spans="1:30" s="480" customFormat="1">
      <c r="A71" s="699">
        <v>43204</v>
      </c>
      <c r="B71" s="699">
        <v>43204</v>
      </c>
      <c r="C71" s="700">
        <v>6</v>
      </c>
      <c r="D71" s="701">
        <f t="shared" si="5"/>
        <v>43387</v>
      </c>
      <c r="E71" s="705" t="s">
        <v>1042</v>
      </c>
      <c r="F71" s="700" t="s">
        <v>998</v>
      </c>
      <c r="G71" s="482">
        <v>741</v>
      </c>
      <c r="H71" s="700" t="s">
        <v>785</v>
      </c>
      <c r="I71" s="329" t="s">
        <v>1192</v>
      </c>
      <c r="L71" s="704"/>
      <c r="M71" s="704"/>
      <c r="N71" s="704"/>
      <c r="O71" s="704"/>
      <c r="P71" s="704"/>
      <c r="Q71" s="704"/>
      <c r="R71" s="704"/>
      <c r="S71" s="704"/>
      <c r="T71" s="704"/>
      <c r="U71" s="704"/>
      <c r="V71" s="704"/>
      <c r="W71" s="704"/>
      <c r="X71" s="704"/>
      <c r="Y71" s="704"/>
      <c r="Z71" s="704"/>
      <c r="AA71" s="704"/>
      <c r="AB71" s="704"/>
      <c r="AC71" s="704"/>
      <c r="AD71" s="704"/>
    </row>
    <row r="72" spans="1:30" s="480" customFormat="1">
      <c r="A72" s="699">
        <v>43204</v>
      </c>
      <c r="B72" s="699">
        <v>43204</v>
      </c>
      <c r="C72" s="700">
        <v>6</v>
      </c>
      <c r="D72" s="701">
        <f t="shared" si="5"/>
        <v>43387</v>
      </c>
      <c r="E72" s="705" t="s">
        <v>1194</v>
      </c>
      <c r="F72" s="700" t="s">
        <v>984</v>
      </c>
      <c r="G72" s="482">
        <v>707.5</v>
      </c>
      <c r="H72" s="700" t="s">
        <v>785</v>
      </c>
      <c r="I72" s="700">
        <v>987.5</v>
      </c>
      <c r="J72" s="329" t="s">
        <v>1195</v>
      </c>
      <c r="L72" s="704"/>
      <c r="M72" s="704"/>
      <c r="N72" s="704"/>
      <c r="O72" s="704"/>
      <c r="P72" s="704"/>
      <c r="Q72" s="704"/>
      <c r="R72" s="704"/>
      <c r="S72" s="704"/>
      <c r="T72" s="704"/>
      <c r="U72" s="704"/>
      <c r="V72" s="704"/>
      <c r="W72" s="704"/>
      <c r="X72" s="704"/>
      <c r="Y72" s="704"/>
      <c r="Z72" s="704"/>
      <c r="AA72" s="704"/>
      <c r="AB72" s="704"/>
      <c r="AC72" s="704"/>
      <c r="AD72" s="704"/>
    </row>
    <row r="73" spans="1:30" s="480" customFormat="1">
      <c r="A73" s="699">
        <v>43204</v>
      </c>
      <c r="B73" s="699">
        <v>43204</v>
      </c>
      <c r="C73" s="700">
        <v>1</v>
      </c>
      <c r="D73" s="701">
        <f t="shared" si="5"/>
        <v>43234</v>
      </c>
      <c r="E73" s="705" t="s">
        <v>1041</v>
      </c>
      <c r="F73" s="700" t="s">
        <v>747</v>
      </c>
      <c r="G73" s="482">
        <v>140</v>
      </c>
      <c r="H73" s="700" t="s">
        <v>785</v>
      </c>
      <c r="L73" s="704"/>
      <c r="M73" s="704"/>
      <c r="N73" s="704"/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04"/>
      <c r="Z73" s="704"/>
      <c r="AA73" s="704"/>
      <c r="AB73" s="704"/>
      <c r="AC73" s="704"/>
      <c r="AD73" s="704"/>
    </row>
    <row r="74" spans="1:30" s="329" customFormat="1">
      <c r="A74" s="666">
        <v>43204</v>
      </c>
      <c r="B74" s="666">
        <v>43204</v>
      </c>
      <c r="C74" s="576">
        <v>3</v>
      </c>
      <c r="D74" s="577">
        <f t="shared" si="5"/>
        <v>43295</v>
      </c>
      <c r="E74" s="570" t="s">
        <v>1040</v>
      </c>
      <c r="F74" s="576" t="s">
        <v>416</v>
      </c>
      <c r="G74" s="665" t="s">
        <v>1191</v>
      </c>
      <c r="H74" s="576" t="s">
        <v>785</v>
      </c>
      <c r="J74" s="576">
        <v>351</v>
      </c>
      <c r="L74" s="672"/>
      <c r="M74" s="672"/>
      <c r="N74" s="672"/>
      <c r="O74" s="672"/>
      <c r="P74" s="672"/>
      <c r="Q74" s="672"/>
      <c r="R74" s="672"/>
      <c r="S74" s="672"/>
      <c r="T74" s="672"/>
      <c r="U74" s="672"/>
      <c r="V74" s="672"/>
      <c r="W74" s="672"/>
      <c r="X74" s="672"/>
      <c r="Y74" s="672"/>
      <c r="Z74" s="672"/>
      <c r="AA74" s="672"/>
      <c r="AB74" s="672"/>
      <c r="AC74" s="672"/>
      <c r="AD74" s="672"/>
    </row>
    <row r="75" spans="1:30" s="480" customFormat="1">
      <c r="A75" s="699">
        <v>43204</v>
      </c>
      <c r="B75" s="699">
        <v>43204</v>
      </c>
      <c r="C75" s="700">
        <v>1</v>
      </c>
      <c r="D75" s="701">
        <f t="shared" si="5"/>
        <v>43234</v>
      </c>
      <c r="E75" s="705" t="s">
        <v>1039</v>
      </c>
      <c r="F75" s="700" t="s">
        <v>569</v>
      </c>
      <c r="G75" s="482">
        <v>140</v>
      </c>
      <c r="H75" s="700" t="s">
        <v>785</v>
      </c>
      <c r="L75" s="704"/>
      <c r="M75" s="704"/>
      <c r="N75" s="704"/>
      <c r="O75" s="704"/>
      <c r="P75" s="704"/>
      <c r="Q75" s="704"/>
      <c r="R75" s="704"/>
      <c r="S75" s="704"/>
      <c r="T75" s="704"/>
      <c r="U75" s="704"/>
      <c r="V75" s="704"/>
      <c r="W75" s="704"/>
      <c r="X75" s="704"/>
      <c r="Y75" s="704"/>
      <c r="Z75" s="704"/>
      <c r="AA75" s="704"/>
      <c r="AB75" s="704"/>
      <c r="AC75" s="704"/>
      <c r="AD75" s="704"/>
    </row>
    <row r="76" spans="1:30" s="329" customFormat="1">
      <c r="A76" s="666">
        <v>43204</v>
      </c>
      <c r="B76" s="666">
        <v>43204</v>
      </c>
      <c r="C76" s="576">
        <v>3</v>
      </c>
      <c r="D76" s="577">
        <f t="shared" si="5"/>
        <v>43295</v>
      </c>
      <c r="E76" s="570" t="s">
        <v>1038</v>
      </c>
      <c r="F76" s="576" t="s">
        <v>416</v>
      </c>
      <c r="G76" s="665" t="s">
        <v>1191</v>
      </c>
      <c r="H76" s="576" t="s">
        <v>785</v>
      </c>
      <c r="J76" s="678">
        <v>390</v>
      </c>
      <c r="L76" s="672"/>
      <c r="M76" s="672"/>
      <c r="N76" s="672"/>
      <c r="O76" s="672"/>
      <c r="P76" s="672"/>
      <c r="Q76" s="672"/>
      <c r="R76" s="672"/>
      <c r="S76" s="672"/>
      <c r="T76" s="672"/>
      <c r="U76" s="672"/>
      <c r="V76" s="672"/>
      <c r="W76" s="672"/>
      <c r="X76" s="672"/>
      <c r="Y76" s="672"/>
      <c r="Z76" s="672"/>
      <c r="AA76" s="672"/>
      <c r="AB76" s="672"/>
      <c r="AC76" s="672"/>
      <c r="AD76" s="672"/>
    </row>
    <row r="77" spans="1:30" s="480" customFormat="1">
      <c r="A77" s="699">
        <v>43203</v>
      </c>
      <c r="B77" s="699">
        <v>43203</v>
      </c>
      <c r="C77" s="700">
        <v>3</v>
      </c>
      <c r="D77" s="701">
        <f t="shared" si="5"/>
        <v>43294</v>
      </c>
      <c r="E77" s="705" t="s">
        <v>1037</v>
      </c>
      <c r="F77" s="700" t="s">
        <v>706</v>
      </c>
      <c r="G77" s="482">
        <v>390</v>
      </c>
      <c r="H77" s="700" t="s">
        <v>785</v>
      </c>
      <c r="L77" s="704"/>
      <c r="M77" s="704"/>
      <c r="N77" s="704"/>
      <c r="O77" s="704"/>
      <c r="P77" s="704"/>
      <c r="Q77" s="704"/>
      <c r="R77" s="704"/>
      <c r="S77" s="704"/>
      <c r="T77" s="704"/>
      <c r="U77" s="704"/>
      <c r="V77" s="704"/>
      <c r="W77" s="704"/>
      <c r="X77" s="704"/>
      <c r="Y77" s="704"/>
      <c r="Z77" s="704"/>
      <c r="AA77" s="704"/>
      <c r="AB77" s="704"/>
      <c r="AC77" s="704"/>
      <c r="AD77" s="704"/>
    </row>
    <row r="78" spans="1:30" s="480" customFormat="1">
      <c r="A78" s="699">
        <v>43203</v>
      </c>
      <c r="B78" s="699">
        <v>43201</v>
      </c>
      <c r="C78" s="700">
        <v>6</v>
      </c>
      <c r="D78" s="701">
        <f t="shared" si="5"/>
        <v>43384</v>
      </c>
      <c r="E78" s="705" t="s">
        <v>1036</v>
      </c>
      <c r="F78" s="700" t="s">
        <v>572</v>
      </c>
      <c r="G78" s="482">
        <v>497</v>
      </c>
      <c r="H78" s="700" t="s">
        <v>785</v>
      </c>
      <c r="I78" s="700">
        <v>2308</v>
      </c>
      <c r="L78" s="704"/>
      <c r="M78" s="704"/>
      <c r="N78" s="704"/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04"/>
      <c r="Z78" s="704"/>
      <c r="AA78" s="704"/>
      <c r="AB78" s="704"/>
      <c r="AC78" s="704"/>
      <c r="AD78" s="704"/>
    </row>
    <row r="79" spans="1:30" s="480" customFormat="1">
      <c r="A79" s="699">
        <v>43203</v>
      </c>
      <c r="B79" s="699">
        <v>43203</v>
      </c>
      <c r="C79" s="700">
        <v>3</v>
      </c>
      <c r="D79" s="701">
        <f t="shared" si="5"/>
        <v>43294</v>
      </c>
      <c r="E79" s="705" t="s">
        <v>1035</v>
      </c>
      <c r="F79" s="700" t="s">
        <v>995</v>
      </c>
      <c r="G79" s="482">
        <v>390</v>
      </c>
      <c r="H79" s="700" t="s">
        <v>785</v>
      </c>
      <c r="L79" s="704"/>
      <c r="M79" s="704"/>
      <c r="N79" s="704"/>
      <c r="O79" s="704"/>
      <c r="P79" s="704"/>
      <c r="Q79" s="704"/>
      <c r="R79" s="704"/>
      <c r="S79" s="704"/>
      <c r="T79" s="704"/>
      <c r="U79" s="704"/>
      <c r="V79" s="704"/>
      <c r="W79" s="704"/>
      <c r="X79" s="704"/>
      <c r="Y79" s="704"/>
      <c r="Z79" s="704"/>
      <c r="AA79" s="704"/>
      <c r="AB79" s="704"/>
      <c r="AC79" s="704"/>
      <c r="AD79" s="704"/>
    </row>
    <row r="80" spans="1:30" s="480" customFormat="1">
      <c r="A80" s="699">
        <v>43203</v>
      </c>
      <c r="B80" s="699">
        <v>43203</v>
      </c>
      <c r="C80" s="700">
        <v>3</v>
      </c>
      <c r="D80" s="701">
        <f>EDATE(B78,C80)</f>
        <v>43292</v>
      </c>
      <c r="E80" s="700" t="s">
        <v>1034</v>
      </c>
      <c r="F80" s="700" t="s">
        <v>701</v>
      </c>
      <c r="G80" s="482">
        <v>390</v>
      </c>
      <c r="H80" s="700" t="s">
        <v>785</v>
      </c>
      <c r="L80" s="704"/>
      <c r="M80" s="704"/>
      <c r="N80" s="704"/>
      <c r="O80" s="704"/>
      <c r="P80" s="704"/>
      <c r="Q80" s="704"/>
      <c r="R80" s="704"/>
      <c r="S80" s="704"/>
      <c r="T80" s="704"/>
      <c r="U80" s="704"/>
      <c r="V80" s="704"/>
      <c r="W80" s="704"/>
      <c r="X80" s="704"/>
      <c r="Y80" s="704"/>
      <c r="Z80" s="704"/>
      <c r="AA80" s="704"/>
      <c r="AB80" s="704"/>
      <c r="AC80" s="704"/>
      <c r="AD80" s="704"/>
    </row>
    <row r="81" spans="1:30" s="329" customFormat="1">
      <c r="A81" s="666">
        <v>43203</v>
      </c>
      <c r="B81" s="666">
        <v>43204</v>
      </c>
      <c r="C81" s="576">
        <v>3</v>
      </c>
      <c r="D81" s="577">
        <f t="shared" si="5"/>
        <v>43295</v>
      </c>
      <c r="E81" s="570" t="s">
        <v>1033</v>
      </c>
      <c r="F81" s="576" t="s">
        <v>659</v>
      </c>
      <c r="G81" s="665" t="s">
        <v>767</v>
      </c>
      <c r="H81" s="576" t="s">
        <v>785</v>
      </c>
      <c r="I81" s="576" t="s">
        <v>1190</v>
      </c>
      <c r="J81" s="684">
        <v>390</v>
      </c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</row>
    <row r="82" spans="1:30" s="480" customFormat="1">
      <c r="A82" s="699">
        <v>43202</v>
      </c>
      <c r="B82" s="699">
        <v>43202</v>
      </c>
      <c r="C82" s="700">
        <v>6</v>
      </c>
      <c r="D82" s="701">
        <f t="shared" ref="D82:D118" si="6">EDATE(B82,C82)</f>
        <v>43385</v>
      </c>
      <c r="E82" s="716" t="s">
        <v>1032</v>
      </c>
      <c r="F82" s="700" t="s">
        <v>994</v>
      </c>
      <c r="G82" s="482">
        <v>641</v>
      </c>
      <c r="H82" s="700" t="s">
        <v>785</v>
      </c>
      <c r="I82" s="700"/>
      <c r="L82" s="704"/>
      <c r="M82" s="704"/>
      <c r="N82" s="704"/>
      <c r="O82" s="704"/>
      <c r="P82" s="704"/>
      <c r="Q82" s="704"/>
      <c r="R82" s="704"/>
      <c r="S82" s="704"/>
      <c r="T82" s="704"/>
      <c r="U82" s="704"/>
      <c r="V82" s="704"/>
      <c r="W82" s="704"/>
      <c r="X82" s="704"/>
      <c r="Y82" s="704"/>
      <c r="Z82" s="704"/>
      <c r="AA82" s="704"/>
      <c r="AB82" s="704"/>
      <c r="AC82" s="704"/>
      <c r="AD82" s="704"/>
    </row>
    <row r="83" spans="1:30" s="480" customFormat="1">
      <c r="A83" s="699">
        <v>43202</v>
      </c>
      <c r="B83" s="699">
        <v>43201</v>
      </c>
      <c r="C83" s="700">
        <v>3</v>
      </c>
      <c r="D83" s="701">
        <f t="shared" si="6"/>
        <v>43292</v>
      </c>
      <c r="E83" s="705" t="s">
        <v>1031</v>
      </c>
      <c r="F83" s="700" t="s">
        <v>993</v>
      </c>
      <c r="G83" s="482">
        <v>390</v>
      </c>
      <c r="H83" s="700" t="s">
        <v>785</v>
      </c>
      <c r="I83" s="700">
        <v>390</v>
      </c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V83" s="704"/>
      <c r="W83" s="704"/>
      <c r="X83" s="704"/>
      <c r="Y83" s="704"/>
      <c r="Z83" s="704"/>
      <c r="AA83" s="704"/>
      <c r="AB83" s="704"/>
      <c r="AC83" s="704"/>
      <c r="AD83" s="704"/>
    </row>
    <row r="84" spans="1:30" s="480" customFormat="1">
      <c r="A84" s="699">
        <v>43200</v>
      </c>
      <c r="B84" s="699">
        <v>43200</v>
      </c>
      <c r="C84" s="700">
        <v>1</v>
      </c>
      <c r="D84" s="701">
        <f t="shared" si="6"/>
        <v>43230</v>
      </c>
      <c r="E84" s="705" t="s">
        <v>1017</v>
      </c>
      <c r="F84" s="707" t="s">
        <v>992</v>
      </c>
      <c r="G84" s="482">
        <v>140</v>
      </c>
      <c r="H84" s="700" t="s">
        <v>785</v>
      </c>
      <c r="I84" s="700">
        <v>504.5</v>
      </c>
      <c r="L84" s="704"/>
      <c r="M84" s="704"/>
      <c r="N84" s="704"/>
      <c r="O84" s="704"/>
      <c r="P84" s="704"/>
      <c r="Q84" s="704"/>
      <c r="R84" s="704"/>
      <c r="S84" s="704"/>
      <c r="T84" s="704"/>
      <c r="U84" s="704"/>
      <c r="V84" s="704"/>
      <c r="W84" s="704"/>
      <c r="X84" s="704"/>
      <c r="Y84" s="704"/>
      <c r="Z84" s="704"/>
      <c r="AA84" s="704"/>
      <c r="AB84" s="704"/>
      <c r="AC84" s="704"/>
      <c r="AD84" s="704"/>
    </row>
    <row r="85" spans="1:30" s="480" customFormat="1">
      <c r="A85" s="699">
        <v>43200</v>
      </c>
      <c r="B85" s="699">
        <v>43200</v>
      </c>
      <c r="C85" s="700">
        <v>3</v>
      </c>
      <c r="D85" s="701">
        <f t="shared" si="6"/>
        <v>43291</v>
      </c>
      <c r="E85" s="705" t="s">
        <v>1016</v>
      </c>
      <c r="F85" s="707" t="s">
        <v>992</v>
      </c>
      <c r="G85" s="482">
        <v>364.5</v>
      </c>
      <c r="H85" s="700" t="s">
        <v>785</v>
      </c>
      <c r="I85" s="700"/>
      <c r="L85" s="704"/>
      <c r="M85" s="704"/>
      <c r="N85" s="704"/>
      <c r="O85" s="704"/>
      <c r="P85" s="704"/>
      <c r="Q85" s="704"/>
      <c r="R85" s="704"/>
      <c r="S85" s="704"/>
      <c r="T85" s="704"/>
      <c r="U85" s="704"/>
      <c r="V85" s="704"/>
      <c r="W85" s="704"/>
      <c r="X85" s="704"/>
      <c r="Y85" s="704"/>
      <c r="Z85" s="704"/>
      <c r="AA85" s="704"/>
      <c r="AB85" s="704"/>
      <c r="AC85" s="704"/>
      <c r="AD85" s="704"/>
    </row>
    <row r="86" spans="1:30">
      <c r="A86" s="568">
        <v>43200</v>
      </c>
      <c r="B86" s="568">
        <v>43200</v>
      </c>
      <c r="C86" s="700">
        <v>1</v>
      </c>
      <c r="D86" s="701">
        <f>EDATE(B86,C86)</f>
        <v>43230</v>
      </c>
      <c r="E86" s="705" t="s">
        <v>1015</v>
      </c>
      <c r="F86" s="707" t="s">
        <v>991</v>
      </c>
      <c r="G86" s="482">
        <v>140</v>
      </c>
      <c r="H86" s="700" t="s">
        <v>785</v>
      </c>
      <c r="I86" s="700">
        <v>670</v>
      </c>
      <c r="J86" s="480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</row>
    <row r="87" spans="1:30">
      <c r="A87" s="568">
        <v>43200</v>
      </c>
      <c r="B87" s="568">
        <v>43200</v>
      </c>
      <c r="C87" s="700">
        <v>1</v>
      </c>
      <c r="D87" s="701">
        <f t="shared" si="6"/>
        <v>43230</v>
      </c>
      <c r="E87" s="705" t="s">
        <v>1014</v>
      </c>
      <c r="F87" s="707" t="s">
        <v>804</v>
      </c>
      <c r="G87" s="482">
        <v>140</v>
      </c>
      <c r="H87" s="700" t="s">
        <v>785</v>
      </c>
      <c r="I87" s="480"/>
      <c r="J87" s="480"/>
      <c r="L87" s="546"/>
      <c r="M87" s="546"/>
      <c r="N87" s="546"/>
      <c r="O87" s="546"/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</row>
    <row r="88" spans="1:30" s="329" customFormat="1">
      <c r="A88" s="666">
        <v>43200</v>
      </c>
      <c r="B88" s="666">
        <v>43200</v>
      </c>
      <c r="C88" s="576">
        <v>3</v>
      </c>
      <c r="D88" s="577">
        <f t="shared" si="6"/>
        <v>43291</v>
      </c>
      <c r="E88" s="680" t="s">
        <v>1013</v>
      </c>
      <c r="F88" s="673" t="s">
        <v>693</v>
      </c>
      <c r="G88" s="665" t="s">
        <v>767</v>
      </c>
      <c r="H88" s="576" t="s">
        <v>785</v>
      </c>
      <c r="I88" s="795" t="s">
        <v>1189</v>
      </c>
      <c r="J88" s="329">
        <v>390</v>
      </c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</row>
    <row r="89" spans="1:30">
      <c r="A89" s="247">
        <v>43199</v>
      </c>
      <c r="B89" s="247">
        <v>43199</v>
      </c>
      <c r="C89" s="700">
        <v>3</v>
      </c>
      <c r="D89" s="701">
        <f t="shared" si="6"/>
        <v>43290</v>
      </c>
      <c r="E89" s="705" t="s">
        <v>1012</v>
      </c>
      <c r="F89" s="700" t="s">
        <v>990</v>
      </c>
      <c r="G89" s="482">
        <v>390</v>
      </c>
      <c r="H89" s="700" t="s">
        <v>785</v>
      </c>
      <c r="I89" s="480"/>
      <c r="J89" s="480"/>
      <c r="L89" s="546"/>
      <c r="M89" s="546"/>
      <c r="N89" s="546"/>
      <c r="O89" s="546"/>
      <c r="P89" s="546"/>
      <c r="Q89" s="546"/>
      <c r="R89" s="546"/>
      <c r="S89" s="546"/>
      <c r="T89" s="546"/>
      <c r="U89" s="546"/>
      <c r="V89" s="546"/>
      <c r="W89" s="546"/>
      <c r="X89" s="546"/>
      <c r="Y89" s="546"/>
      <c r="Z89" s="546"/>
      <c r="AA89" s="546"/>
      <c r="AB89" s="546"/>
      <c r="AC89" s="546"/>
      <c r="AD89" s="546"/>
    </row>
    <row r="90" spans="1:30" s="480" customFormat="1">
      <c r="A90" s="699">
        <v>43199</v>
      </c>
      <c r="B90" s="699">
        <v>43199</v>
      </c>
      <c r="C90" s="700">
        <v>3</v>
      </c>
      <c r="D90" s="701">
        <f t="shared" si="6"/>
        <v>43290</v>
      </c>
      <c r="E90" s="705" t="s">
        <v>1011</v>
      </c>
      <c r="F90" s="707" t="s">
        <v>989</v>
      </c>
      <c r="G90" s="482">
        <v>390</v>
      </c>
      <c r="H90" s="700" t="s">
        <v>785</v>
      </c>
      <c r="I90" s="700">
        <v>1601</v>
      </c>
      <c r="L90" s="704"/>
      <c r="M90" s="704"/>
      <c r="N90" s="704"/>
      <c r="O90" s="704"/>
      <c r="P90" s="704"/>
      <c r="Q90" s="704"/>
      <c r="R90" s="704"/>
      <c r="S90" s="704"/>
      <c r="T90" s="704"/>
      <c r="U90" s="704"/>
      <c r="V90" s="704"/>
      <c r="W90" s="704"/>
      <c r="X90" s="704"/>
      <c r="Y90" s="704"/>
      <c r="Z90" s="704"/>
      <c r="AA90" s="704"/>
      <c r="AB90" s="704"/>
      <c r="AC90" s="704"/>
      <c r="AD90" s="704"/>
    </row>
    <row r="91" spans="1:30" s="480" customFormat="1">
      <c r="A91" s="699">
        <v>43199</v>
      </c>
      <c r="B91" s="699">
        <v>43199</v>
      </c>
      <c r="C91" s="700">
        <v>1</v>
      </c>
      <c r="D91" s="701">
        <f t="shared" si="6"/>
        <v>43229</v>
      </c>
      <c r="E91" s="705" t="s">
        <v>1010</v>
      </c>
      <c r="F91" s="707" t="s">
        <v>988</v>
      </c>
      <c r="G91" s="482">
        <v>150</v>
      </c>
      <c r="H91" s="700" t="s">
        <v>785</v>
      </c>
      <c r="L91" s="704"/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04"/>
      <c r="AA91" s="704"/>
      <c r="AB91" s="704"/>
      <c r="AC91" s="704"/>
      <c r="AD91" s="704"/>
    </row>
    <row r="92" spans="1:30" s="480" customFormat="1">
      <c r="A92" s="699">
        <v>43199</v>
      </c>
      <c r="B92" s="699">
        <v>43196</v>
      </c>
      <c r="C92" s="700">
        <v>6</v>
      </c>
      <c r="D92" s="701">
        <v>43287</v>
      </c>
      <c r="E92" s="719" t="s">
        <v>1009</v>
      </c>
      <c r="F92" s="707" t="s">
        <v>987</v>
      </c>
      <c r="G92" s="482">
        <v>641</v>
      </c>
      <c r="H92" s="700" t="s">
        <v>785</v>
      </c>
      <c r="L92" s="704"/>
      <c r="M92" s="704"/>
      <c r="N92" s="704"/>
      <c r="O92" s="704"/>
      <c r="P92" s="704"/>
      <c r="Q92" s="704"/>
      <c r="R92" s="704"/>
      <c r="S92" s="704"/>
      <c r="T92" s="704"/>
      <c r="U92" s="704"/>
      <c r="V92" s="704"/>
      <c r="W92" s="704"/>
      <c r="X92" s="704"/>
      <c r="Y92" s="704"/>
      <c r="Z92" s="704"/>
      <c r="AA92" s="704"/>
      <c r="AB92" s="704"/>
      <c r="AC92" s="704"/>
      <c r="AD92" s="704"/>
    </row>
    <row r="93" spans="1:30" s="480" customFormat="1">
      <c r="A93" s="699">
        <v>43199</v>
      </c>
      <c r="B93" s="699">
        <v>43199</v>
      </c>
      <c r="C93" s="700">
        <v>1</v>
      </c>
      <c r="D93" s="701">
        <f t="shared" si="6"/>
        <v>43229</v>
      </c>
      <c r="E93" s="705" t="s">
        <v>1008</v>
      </c>
      <c r="F93" s="700" t="s">
        <v>755</v>
      </c>
      <c r="G93" s="482">
        <v>140</v>
      </c>
      <c r="H93" s="700" t="s">
        <v>785</v>
      </c>
      <c r="L93" s="704"/>
      <c r="M93" s="704"/>
      <c r="N93" s="704"/>
      <c r="O93" s="704"/>
      <c r="P93" s="704"/>
      <c r="Q93" s="704"/>
      <c r="R93" s="704"/>
      <c r="S93" s="704"/>
      <c r="T93" s="704"/>
      <c r="U93" s="704"/>
      <c r="V93" s="704"/>
      <c r="W93" s="704"/>
      <c r="X93" s="704"/>
      <c r="Y93" s="704"/>
      <c r="Z93" s="704"/>
      <c r="AA93" s="704"/>
      <c r="AB93" s="704"/>
      <c r="AC93" s="704"/>
      <c r="AD93" s="704"/>
    </row>
    <row r="94" spans="1:30" s="480" customFormat="1">
      <c r="A94" s="699">
        <v>43199</v>
      </c>
      <c r="B94" s="699">
        <v>43199</v>
      </c>
      <c r="C94" s="700">
        <v>1</v>
      </c>
      <c r="D94" s="701">
        <f t="shared" si="6"/>
        <v>43229</v>
      </c>
      <c r="E94" s="705" t="s">
        <v>1007</v>
      </c>
      <c r="F94" s="707" t="s">
        <v>393</v>
      </c>
      <c r="G94" s="482">
        <v>140</v>
      </c>
      <c r="H94" s="700" t="s">
        <v>785</v>
      </c>
      <c r="L94" s="704"/>
      <c r="M94" s="704"/>
      <c r="N94" s="704"/>
      <c r="O94" s="704"/>
      <c r="P94" s="704"/>
      <c r="Q94" s="704"/>
      <c r="R94" s="704"/>
      <c r="S94" s="704"/>
      <c r="T94" s="704"/>
      <c r="U94" s="704"/>
      <c r="V94" s="704"/>
      <c r="W94" s="704"/>
      <c r="X94" s="704"/>
      <c r="Y94" s="704"/>
      <c r="Z94" s="704"/>
      <c r="AA94" s="704"/>
      <c r="AB94" s="704"/>
      <c r="AC94" s="704"/>
      <c r="AD94" s="704"/>
    </row>
    <row r="95" spans="1:30" s="480" customFormat="1">
      <c r="A95" s="699">
        <v>43199</v>
      </c>
      <c r="B95" s="699">
        <v>43199</v>
      </c>
      <c r="C95" s="700">
        <v>1</v>
      </c>
      <c r="D95" s="701">
        <f t="shared" si="6"/>
        <v>43229</v>
      </c>
      <c r="E95" s="705" t="s">
        <v>1006</v>
      </c>
      <c r="F95" s="707" t="s">
        <v>653</v>
      </c>
      <c r="G95" s="482">
        <v>140</v>
      </c>
      <c r="H95" s="700" t="s">
        <v>785</v>
      </c>
      <c r="L95" s="704"/>
      <c r="M95" s="704"/>
      <c r="N95" s="704"/>
      <c r="O95" s="704"/>
      <c r="P95" s="704"/>
      <c r="Q95" s="704"/>
      <c r="R95" s="704"/>
      <c r="S95" s="704"/>
      <c r="T95" s="704"/>
      <c r="U95" s="704"/>
      <c r="V95" s="704"/>
      <c r="W95" s="704"/>
      <c r="X95" s="704"/>
      <c r="Y95" s="704"/>
      <c r="Z95" s="704"/>
      <c r="AA95" s="704"/>
      <c r="AB95" s="704"/>
      <c r="AC95" s="704"/>
      <c r="AD95" s="704"/>
    </row>
    <row r="96" spans="1:30">
      <c r="A96" s="568">
        <v>43198</v>
      </c>
      <c r="B96" s="568">
        <v>43198</v>
      </c>
      <c r="C96" s="700">
        <v>3</v>
      </c>
      <c r="D96" s="701">
        <f>EDATE(B96,C96)</f>
        <v>43289</v>
      </c>
      <c r="E96" s="705" t="s">
        <v>1005</v>
      </c>
      <c r="F96" s="707" t="s">
        <v>694</v>
      </c>
      <c r="G96" s="482">
        <v>390</v>
      </c>
      <c r="H96" s="700" t="s">
        <v>785</v>
      </c>
      <c r="I96" s="700">
        <v>656</v>
      </c>
      <c r="J96" s="480"/>
      <c r="L96" s="546"/>
      <c r="M96" s="546"/>
      <c r="N96" s="546"/>
      <c r="O96" s="546"/>
      <c r="P96" s="546"/>
      <c r="Q96" s="546"/>
      <c r="R96" s="546"/>
      <c r="S96" s="546"/>
      <c r="T96" s="546"/>
      <c r="U96" s="546"/>
      <c r="V96" s="546"/>
      <c r="W96" s="546"/>
      <c r="X96" s="546"/>
      <c r="Y96" s="546"/>
      <c r="Z96" s="546"/>
      <c r="AA96" s="546"/>
      <c r="AB96" s="546"/>
      <c r="AC96" s="546"/>
      <c r="AD96" s="546"/>
    </row>
    <row r="97" spans="1:30">
      <c r="A97" s="568">
        <v>43198</v>
      </c>
      <c r="B97" s="568">
        <v>43198</v>
      </c>
      <c r="C97" s="700">
        <v>1</v>
      </c>
      <c r="D97" s="701">
        <f t="shared" si="6"/>
        <v>43228</v>
      </c>
      <c r="E97" s="718" t="s">
        <v>1004</v>
      </c>
      <c r="F97" s="707" t="s">
        <v>610</v>
      </c>
      <c r="G97" s="482">
        <v>126</v>
      </c>
      <c r="H97" s="700" t="s">
        <v>785</v>
      </c>
      <c r="I97" s="480"/>
      <c r="J97" s="480"/>
      <c r="L97" s="546"/>
      <c r="M97" s="546"/>
      <c r="N97" s="546"/>
      <c r="O97" s="546"/>
      <c r="P97" s="546"/>
      <c r="Q97" s="546"/>
      <c r="R97" s="546"/>
      <c r="S97" s="546"/>
      <c r="T97" s="546"/>
      <c r="U97" s="546"/>
      <c r="V97" s="546"/>
      <c r="W97" s="546"/>
      <c r="X97" s="546"/>
      <c r="Y97" s="546"/>
      <c r="Z97" s="546"/>
      <c r="AA97" s="546"/>
      <c r="AB97" s="546"/>
      <c r="AC97" s="546"/>
      <c r="AD97" s="546"/>
    </row>
    <row r="98" spans="1:30" s="480" customFormat="1">
      <c r="A98" s="699">
        <v>43198</v>
      </c>
      <c r="B98" s="699">
        <v>43198</v>
      </c>
      <c r="C98" s="700">
        <v>1</v>
      </c>
      <c r="D98" s="701">
        <f t="shared" si="6"/>
        <v>43228</v>
      </c>
      <c r="E98" s="705" t="s">
        <v>1003</v>
      </c>
      <c r="F98" s="707" t="s">
        <v>610</v>
      </c>
      <c r="G98" s="482">
        <v>140</v>
      </c>
      <c r="H98" s="700" t="s">
        <v>785</v>
      </c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704"/>
      <c r="Z98" s="704"/>
      <c r="AA98" s="704"/>
      <c r="AB98" s="704"/>
      <c r="AC98" s="704"/>
      <c r="AD98" s="704"/>
    </row>
    <row r="99" spans="1:30" s="329" customFormat="1">
      <c r="A99" s="666">
        <v>43197</v>
      </c>
      <c r="B99" s="666">
        <v>43197</v>
      </c>
      <c r="C99" s="576">
        <v>6</v>
      </c>
      <c r="D99" s="701">
        <f t="shared" si="6"/>
        <v>43380</v>
      </c>
      <c r="E99" s="680" t="s">
        <v>1002</v>
      </c>
      <c r="F99" s="667" t="s">
        <v>984</v>
      </c>
      <c r="G99" s="665" t="s">
        <v>767</v>
      </c>
      <c r="H99" s="576" t="s">
        <v>785</v>
      </c>
      <c r="I99" s="576" t="s">
        <v>1193</v>
      </c>
      <c r="J99" s="248">
        <v>707.5</v>
      </c>
      <c r="L99" s="672"/>
      <c r="M99" s="672"/>
      <c r="N99" s="672"/>
      <c r="O99" s="672"/>
      <c r="P99" s="672"/>
      <c r="Q99" s="672"/>
      <c r="R99" s="672"/>
      <c r="S99" s="672"/>
      <c r="T99" s="672"/>
      <c r="U99" s="672"/>
      <c r="V99" s="672"/>
      <c r="W99" s="672"/>
      <c r="X99" s="672"/>
      <c r="Y99" s="672"/>
      <c r="Z99" s="672"/>
      <c r="AA99" s="672"/>
      <c r="AB99" s="672"/>
      <c r="AC99" s="672"/>
      <c r="AD99" s="672"/>
    </row>
    <row r="100" spans="1:30" s="489" customFormat="1">
      <c r="A100" s="710">
        <v>43197</v>
      </c>
      <c r="B100" s="710">
        <v>43200</v>
      </c>
      <c r="C100" s="704">
        <v>1</v>
      </c>
      <c r="D100" s="711">
        <f t="shared" si="6"/>
        <v>43230</v>
      </c>
      <c r="E100" s="712" t="s">
        <v>1001</v>
      </c>
      <c r="F100" s="713" t="s">
        <v>390</v>
      </c>
      <c r="G100" s="714">
        <v>140</v>
      </c>
      <c r="H100" s="704" t="s">
        <v>785</v>
      </c>
      <c r="I100" s="704">
        <v>140</v>
      </c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04"/>
      <c r="Z100" s="704"/>
      <c r="AA100" s="704"/>
      <c r="AB100" s="704"/>
      <c r="AC100" s="704"/>
      <c r="AD100" s="704"/>
    </row>
    <row r="101" spans="1:30">
      <c r="A101" s="568">
        <v>43196</v>
      </c>
      <c r="B101" s="247">
        <v>43193</v>
      </c>
      <c r="C101" s="715">
        <v>2</v>
      </c>
      <c r="D101" s="701">
        <f t="shared" si="6"/>
        <v>43254</v>
      </c>
      <c r="E101" s="716" t="s">
        <v>1102</v>
      </c>
      <c r="F101" s="707" t="s">
        <v>680</v>
      </c>
      <c r="G101" s="482">
        <v>126</v>
      </c>
      <c r="H101" s="700" t="s">
        <v>785</v>
      </c>
      <c r="I101" s="700">
        <v>2037</v>
      </c>
      <c r="J101" s="480"/>
      <c r="L101" s="546"/>
      <c r="M101" s="546"/>
      <c r="N101" s="546"/>
      <c r="O101" s="546"/>
      <c r="P101" s="546"/>
      <c r="Q101" s="546"/>
      <c r="R101" s="546"/>
      <c r="S101" s="546"/>
      <c r="T101" s="546"/>
      <c r="U101" s="546"/>
      <c r="V101" s="546"/>
      <c r="W101" s="546"/>
      <c r="X101" s="546"/>
      <c r="Y101" s="546"/>
      <c r="Z101" s="546"/>
      <c r="AA101" s="546"/>
      <c r="AB101" s="546"/>
      <c r="AC101" s="546"/>
      <c r="AD101" s="546"/>
    </row>
    <row r="102" spans="1:30">
      <c r="A102" s="568">
        <v>43196</v>
      </c>
      <c r="B102" s="247">
        <v>43193</v>
      </c>
      <c r="C102" s="700">
        <v>3</v>
      </c>
      <c r="D102" s="701">
        <f t="shared" si="6"/>
        <v>43284</v>
      </c>
      <c r="E102" s="705" t="s">
        <v>983</v>
      </c>
      <c r="F102" s="707" t="s">
        <v>982</v>
      </c>
      <c r="G102" s="482">
        <v>390</v>
      </c>
      <c r="H102" s="700" t="s">
        <v>785</v>
      </c>
      <c r="I102" s="480"/>
      <c r="J102" s="480"/>
      <c r="L102" s="546"/>
      <c r="M102" s="546"/>
      <c r="N102" s="546"/>
      <c r="O102" s="546"/>
      <c r="P102" s="546"/>
      <c r="Q102" s="546"/>
      <c r="R102" s="546"/>
      <c r="S102" s="546"/>
      <c r="T102" s="546"/>
      <c r="U102" s="546"/>
      <c r="V102" s="546"/>
      <c r="W102" s="546"/>
      <c r="X102" s="546"/>
      <c r="Y102" s="546"/>
      <c r="Z102" s="546"/>
      <c r="AA102" s="546"/>
      <c r="AB102" s="546"/>
      <c r="AC102" s="546"/>
      <c r="AD102" s="546"/>
    </row>
    <row r="103" spans="1:30">
      <c r="A103" s="568">
        <v>43196</v>
      </c>
      <c r="B103" s="247">
        <v>43192</v>
      </c>
      <c r="C103" s="700">
        <v>3</v>
      </c>
      <c r="D103" s="701">
        <f t="shared" si="6"/>
        <v>43283</v>
      </c>
      <c r="E103" s="705" t="s">
        <v>981</v>
      </c>
      <c r="F103" s="707" t="s">
        <v>980</v>
      </c>
      <c r="G103" s="482">
        <v>390</v>
      </c>
      <c r="H103" s="700" t="s">
        <v>785</v>
      </c>
      <c r="I103" s="480"/>
      <c r="J103" s="480"/>
      <c r="L103" s="546"/>
      <c r="M103" s="546"/>
      <c r="N103" s="546"/>
      <c r="O103" s="546"/>
      <c r="P103" s="546"/>
      <c r="Q103" s="546"/>
      <c r="R103" s="546"/>
      <c r="S103" s="546"/>
      <c r="T103" s="546"/>
      <c r="U103" s="546"/>
      <c r="V103" s="546"/>
      <c r="W103" s="546"/>
      <c r="X103" s="546"/>
      <c r="Y103" s="546"/>
      <c r="Z103" s="546"/>
      <c r="AA103" s="546"/>
      <c r="AB103" s="546"/>
      <c r="AC103" s="546"/>
      <c r="AD103" s="546"/>
    </row>
    <row r="104" spans="1:30">
      <c r="A104" s="568">
        <v>43196</v>
      </c>
      <c r="B104" s="247">
        <v>43195</v>
      </c>
      <c r="C104" s="700">
        <v>3</v>
      </c>
      <c r="D104" s="701">
        <f>EDATE(B104,C104)</f>
        <v>43286</v>
      </c>
      <c r="E104" s="705" t="s">
        <v>979</v>
      </c>
      <c r="F104" s="707" t="s">
        <v>978</v>
      </c>
      <c r="G104" s="482">
        <v>390</v>
      </c>
      <c r="H104" s="700" t="s">
        <v>785</v>
      </c>
      <c r="I104" s="480"/>
      <c r="J104" s="480"/>
      <c r="L104" s="546"/>
      <c r="M104" s="546"/>
      <c r="N104" s="546"/>
      <c r="O104" s="546"/>
      <c r="P104" s="546"/>
      <c r="Q104" s="546"/>
      <c r="R104" s="546"/>
      <c r="S104" s="546"/>
      <c r="T104" s="546"/>
      <c r="U104" s="546"/>
      <c r="V104" s="546"/>
      <c r="W104" s="546"/>
      <c r="X104" s="546"/>
      <c r="Y104" s="546"/>
      <c r="Z104" s="546"/>
      <c r="AA104" s="546"/>
      <c r="AB104" s="546"/>
      <c r="AC104" s="546"/>
      <c r="AD104" s="546"/>
    </row>
    <row r="105" spans="1:30">
      <c r="A105" s="568">
        <v>43196</v>
      </c>
      <c r="B105" s="568">
        <v>43196</v>
      </c>
      <c r="C105" s="700">
        <v>6</v>
      </c>
      <c r="D105" s="701">
        <f>EDATE(B105,C105)</f>
        <v>43379</v>
      </c>
      <c r="E105" s="717" t="s">
        <v>985</v>
      </c>
      <c r="F105" s="707" t="s">
        <v>690</v>
      </c>
      <c r="G105" s="482">
        <v>741</v>
      </c>
      <c r="H105" s="700" t="s">
        <v>785</v>
      </c>
      <c r="I105" s="480"/>
      <c r="J105" s="480"/>
      <c r="L105" s="546"/>
      <c r="M105" s="546"/>
      <c r="N105" s="546"/>
      <c r="O105" s="546"/>
      <c r="P105" s="546"/>
      <c r="Q105" s="546"/>
      <c r="R105" s="546"/>
      <c r="S105" s="546"/>
      <c r="T105" s="546"/>
      <c r="U105" s="546"/>
      <c r="V105" s="546"/>
      <c r="W105" s="546"/>
      <c r="X105" s="546"/>
      <c r="Y105" s="546"/>
      <c r="Z105" s="546"/>
      <c r="AA105" s="546"/>
      <c r="AB105" s="546"/>
      <c r="AC105" s="546"/>
      <c r="AD105" s="546"/>
    </row>
    <row r="106" spans="1:30" s="480" customFormat="1">
      <c r="A106" s="699">
        <v>43195</v>
      </c>
      <c r="B106" s="699">
        <v>43197</v>
      </c>
      <c r="C106" s="700">
        <v>3</v>
      </c>
      <c r="D106" s="701">
        <f t="shared" si="6"/>
        <v>43288</v>
      </c>
      <c r="E106" s="705" t="s">
        <v>986</v>
      </c>
      <c r="F106" s="707" t="s">
        <v>568</v>
      </c>
      <c r="G106" s="482">
        <v>390</v>
      </c>
      <c r="H106" s="700" t="s">
        <v>785</v>
      </c>
      <c r="I106" s="700">
        <v>390</v>
      </c>
      <c r="L106" s="704"/>
      <c r="M106" s="704"/>
      <c r="N106" s="704"/>
      <c r="O106" s="704"/>
      <c r="P106" s="704"/>
      <c r="Q106" s="704"/>
      <c r="R106" s="704"/>
      <c r="S106" s="704"/>
      <c r="T106" s="704"/>
      <c r="U106" s="704"/>
      <c r="V106" s="704"/>
      <c r="W106" s="704"/>
      <c r="X106" s="704"/>
      <c r="Y106" s="704"/>
      <c r="Z106" s="704"/>
      <c r="AA106" s="704"/>
      <c r="AB106" s="704"/>
      <c r="AC106" s="704"/>
      <c r="AD106" s="704"/>
    </row>
    <row r="107" spans="1:30" s="480" customFormat="1">
      <c r="A107" s="699">
        <v>43193</v>
      </c>
      <c r="B107" s="701">
        <v>43193</v>
      </c>
      <c r="C107" s="700">
        <v>1</v>
      </c>
      <c r="D107" s="701">
        <f>EDATE(B107,C107)</f>
        <v>43223</v>
      </c>
      <c r="E107" s="705" t="s">
        <v>976</v>
      </c>
      <c r="F107" s="707" t="s">
        <v>975</v>
      </c>
      <c r="G107" s="482">
        <v>140</v>
      </c>
      <c r="H107" s="700" t="s">
        <v>785</v>
      </c>
      <c r="I107" s="700">
        <v>140</v>
      </c>
      <c r="L107" s="704"/>
      <c r="M107" s="704"/>
      <c r="N107" s="704"/>
      <c r="O107" s="704"/>
      <c r="P107" s="704"/>
      <c r="Q107" s="704"/>
      <c r="R107" s="704"/>
      <c r="S107" s="704"/>
      <c r="T107" s="704"/>
      <c r="U107" s="704"/>
      <c r="V107" s="704"/>
      <c r="W107" s="704"/>
      <c r="X107" s="704"/>
      <c r="Y107" s="704"/>
      <c r="Z107" s="704"/>
      <c r="AA107" s="704"/>
      <c r="AB107" s="704"/>
      <c r="AC107" s="704"/>
      <c r="AD107" s="704"/>
    </row>
    <row r="108" spans="1:30" s="480" customFormat="1">
      <c r="A108" s="699">
        <v>43193</v>
      </c>
      <c r="B108" s="701">
        <v>43193</v>
      </c>
      <c r="C108" s="700">
        <v>3</v>
      </c>
      <c r="D108" s="701">
        <f>EDATE(B108,C108)</f>
        <v>43284</v>
      </c>
      <c r="E108" s="700" t="s">
        <v>974</v>
      </c>
      <c r="F108" s="700" t="s">
        <v>493</v>
      </c>
      <c r="G108" s="482">
        <v>390</v>
      </c>
      <c r="H108" s="700" t="s">
        <v>785</v>
      </c>
      <c r="I108" s="700">
        <v>390</v>
      </c>
      <c r="L108" s="704"/>
      <c r="M108" s="704"/>
      <c r="N108" s="704"/>
      <c r="O108" s="704"/>
      <c r="P108" s="704"/>
      <c r="Q108" s="704"/>
      <c r="R108" s="704"/>
      <c r="S108" s="704"/>
      <c r="T108" s="704"/>
      <c r="U108" s="704"/>
      <c r="V108" s="704"/>
      <c r="W108" s="704"/>
      <c r="X108" s="704"/>
      <c r="Y108" s="704"/>
      <c r="Z108" s="704"/>
      <c r="AA108" s="704"/>
      <c r="AB108" s="704"/>
      <c r="AC108" s="704"/>
      <c r="AD108" s="704"/>
    </row>
    <row r="109" spans="1:30">
      <c r="A109" s="568">
        <v>43192</v>
      </c>
      <c r="B109" s="247">
        <v>43189</v>
      </c>
      <c r="C109" s="700">
        <v>3</v>
      </c>
      <c r="D109" s="701">
        <f>EDATE(B109,C109)</f>
        <v>43281</v>
      </c>
      <c r="E109" s="700" t="s">
        <v>973</v>
      </c>
      <c r="F109" s="700" t="s">
        <v>972</v>
      </c>
      <c r="G109" s="482">
        <v>390</v>
      </c>
      <c r="H109" s="700" t="s">
        <v>785</v>
      </c>
      <c r="I109" s="700">
        <v>4806.5</v>
      </c>
      <c r="J109" s="480"/>
      <c r="L109" s="546"/>
      <c r="M109" s="546"/>
      <c r="N109" s="546"/>
      <c r="O109" s="546"/>
      <c r="P109" s="546"/>
      <c r="Q109" s="546"/>
      <c r="R109" s="546"/>
      <c r="S109" s="546"/>
      <c r="T109" s="546"/>
      <c r="U109" s="546"/>
      <c r="V109" s="546"/>
      <c r="W109" s="546"/>
      <c r="X109" s="546"/>
      <c r="Y109" s="546"/>
      <c r="Z109" s="546"/>
      <c r="AA109" s="546"/>
      <c r="AB109" s="546"/>
      <c r="AC109" s="546"/>
      <c r="AD109" s="546"/>
    </row>
    <row r="110" spans="1:30">
      <c r="A110" s="568">
        <v>43192</v>
      </c>
      <c r="B110" s="247">
        <v>43190</v>
      </c>
      <c r="C110" s="700">
        <v>3</v>
      </c>
      <c r="D110" s="701">
        <f t="shared" si="6"/>
        <v>43281</v>
      </c>
      <c r="E110" s="702" t="s">
        <v>971</v>
      </c>
      <c r="F110" s="700" t="s">
        <v>970</v>
      </c>
      <c r="G110" s="482">
        <v>390</v>
      </c>
      <c r="H110" s="700" t="s">
        <v>785</v>
      </c>
      <c r="I110" s="480"/>
      <c r="J110" s="480"/>
      <c r="L110" s="546"/>
      <c r="M110" s="546"/>
      <c r="N110" s="546"/>
      <c r="O110" s="546"/>
      <c r="P110" s="546"/>
      <c r="Q110" s="546"/>
      <c r="R110" s="546"/>
      <c r="S110" s="546"/>
      <c r="T110" s="546"/>
      <c r="U110" s="546"/>
      <c r="V110" s="546"/>
      <c r="W110" s="546"/>
      <c r="X110" s="546"/>
      <c r="Y110" s="546"/>
      <c r="Z110" s="546"/>
      <c r="AA110" s="546"/>
      <c r="AB110" s="546"/>
      <c r="AC110" s="546"/>
      <c r="AD110" s="546"/>
    </row>
    <row r="111" spans="1:30">
      <c r="A111" s="568">
        <v>43192</v>
      </c>
      <c r="B111" s="247">
        <v>43190</v>
      </c>
      <c r="C111" s="700">
        <v>3</v>
      </c>
      <c r="D111" s="701">
        <f t="shared" si="6"/>
        <v>43281</v>
      </c>
      <c r="E111" s="702" t="s">
        <v>968</v>
      </c>
      <c r="F111" s="700" t="s">
        <v>967</v>
      </c>
      <c r="G111" s="482">
        <v>390</v>
      </c>
      <c r="H111" s="700" t="s">
        <v>785</v>
      </c>
      <c r="I111" s="480"/>
      <c r="J111" s="480"/>
      <c r="L111" s="546"/>
      <c r="M111" s="546"/>
      <c r="N111" s="546"/>
      <c r="O111" s="546"/>
      <c r="P111" s="546"/>
      <c r="Q111" s="546"/>
      <c r="R111" s="546"/>
      <c r="S111" s="546"/>
      <c r="T111" s="546"/>
      <c r="U111" s="546"/>
      <c r="V111" s="546"/>
      <c r="W111" s="546"/>
      <c r="X111" s="546"/>
      <c r="Y111" s="546"/>
      <c r="Z111" s="546"/>
      <c r="AA111" s="546"/>
      <c r="AB111" s="546"/>
      <c r="AC111" s="546"/>
      <c r="AD111" s="546"/>
    </row>
    <row r="112" spans="1:30">
      <c r="A112" s="568">
        <v>43192</v>
      </c>
      <c r="B112" s="568">
        <v>43191</v>
      </c>
      <c r="C112" s="700">
        <v>6</v>
      </c>
      <c r="D112" s="701">
        <f t="shared" si="6"/>
        <v>43374</v>
      </c>
      <c r="E112" s="702" t="s">
        <v>969</v>
      </c>
      <c r="F112" s="702" t="s">
        <v>1088</v>
      </c>
      <c r="G112" s="482">
        <v>670.5</v>
      </c>
      <c r="H112" s="700" t="s">
        <v>785</v>
      </c>
      <c r="I112" s="480"/>
      <c r="J112" s="480"/>
      <c r="L112" s="546"/>
      <c r="M112" s="546"/>
      <c r="N112" s="546"/>
      <c r="O112" s="546"/>
      <c r="P112" s="546"/>
      <c r="Q112" s="546"/>
      <c r="R112" s="546"/>
      <c r="S112" s="546"/>
      <c r="T112" s="546"/>
      <c r="U112" s="546"/>
      <c r="V112" s="546"/>
      <c r="W112" s="546"/>
      <c r="X112" s="546"/>
      <c r="Y112" s="546"/>
      <c r="Z112" s="546"/>
      <c r="AA112" s="546"/>
      <c r="AB112" s="546"/>
      <c r="AC112" s="546"/>
      <c r="AD112" s="546"/>
    </row>
    <row r="113" spans="1:30">
      <c r="A113" s="568">
        <v>43192</v>
      </c>
      <c r="B113" s="247">
        <v>43191</v>
      </c>
      <c r="C113" s="700">
        <v>6</v>
      </c>
      <c r="D113" s="701">
        <f t="shared" si="6"/>
        <v>43374</v>
      </c>
      <c r="E113" s="702" t="s">
        <v>966</v>
      </c>
      <c r="F113" s="702" t="s">
        <v>1088</v>
      </c>
      <c r="G113" s="482">
        <v>745</v>
      </c>
      <c r="H113" s="700" t="s">
        <v>785</v>
      </c>
      <c r="I113" s="480"/>
      <c r="J113" s="480"/>
      <c r="L113" s="546"/>
      <c r="M113" s="546"/>
      <c r="N113" s="546"/>
      <c r="O113" s="546"/>
      <c r="P113" s="546"/>
      <c r="Q113" s="546"/>
      <c r="R113" s="546"/>
      <c r="S113" s="546"/>
      <c r="T113" s="546"/>
      <c r="U113" s="546"/>
      <c r="V113" s="546"/>
      <c r="W113" s="546"/>
      <c r="X113" s="546"/>
      <c r="Y113" s="546"/>
      <c r="Z113" s="546"/>
      <c r="AA113" s="546"/>
      <c r="AB113" s="546"/>
      <c r="AC113" s="546"/>
      <c r="AD113" s="546"/>
    </row>
    <row r="114" spans="1:30">
      <c r="A114" s="568">
        <v>43192</v>
      </c>
      <c r="B114" s="247">
        <v>43190</v>
      </c>
      <c r="C114" s="700">
        <v>6</v>
      </c>
      <c r="D114" s="701">
        <f t="shared" si="6"/>
        <v>43373</v>
      </c>
      <c r="E114" s="705" t="s">
        <v>965</v>
      </c>
      <c r="F114" s="700" t="s">
        <v>964</v>
      </c>
      <c r="G114" s="482">
        <v>745</v>
      </c>
      <c r="H114" s="700" t="s">
        <v>785</v>
      </c>
      <c r="I114" s="480"/>
      <c r="J114" s="480"/>
      <c r="L114" s="546"/>
      <c r="M114" s="546"/>
      <c r="N114" s="546"/>
      <c r="O114" s="546"/>
      <c r="P114" s="546"/>
      <c r="Q114" s="546"/>
      <c r="R114" s="546"/>
      <c r="S114" s="546"/>
      <c r="T114" s="546"/>
      <c r="U114" s="546"/>
      <c r="V114" s="546"/>
      <c r="W114" s="546"/>
      <c r="X114" s="546"/>
      <c r="Y114" s="546"/>
      <c r="Z114" s="546"/>
      <c r="AA114" s="546"/>
      <c r="AB114" s="546"/>
      <c r="AC114" s="546"/>
      <c r="AD114" s="546"/>
    </row>
    <row r="115" spans="1:30">
      <c r="A115" s="568">
        <v>43192</v>
      </c>
      <c r="B115" s="247">
        <v>43190</v>
      </c>
      <c r="C115" s="700">
        <v>3</v>
      </c>
      <c r="D115" s="701">
        <f t="shared" si="6"/>
        <v>43281</v>
      </c>
      <c r="E115" s="702" t="s">
        <v>963</v>
      </c>
      <c r="F115" s="700" t="s">
        <v>962</v>
      </c>
      <c r="G115" s="482">
        <v>680</v>
      </c>
      <c r="H115" s="700" t="s">
        <v>785</v>
      </c>
      <c r="I115" s="480"/>
      <c r="J115" s="480"/>
      <c r="L115" s="546"/>
      <c r="M115" s="546"/>
      <c r="N115" s="546"/>
      <c r="O115" s="546"/>
      <c r="P115" s="546"/>
      <c r="Q115" s="546"/>
      <c r="R115" s="546"/>
      <c r="S115" s="546"/>
      <c r="T115" s="546"/>
      <c r="U115" s="546"/>
      <c r="V115" s="546"/>
      <c r="W115" s="546"/>
      <c r="X115" s="546"/>
      <c r="Y115" s="546"/>
      <c r="Z115" s="546"/>
      <c r="AA115" s="546"/>
      <c r="AB115" s="546"/>
      <c r="AC115" s="546"/>
      <c r="AD115" s="546"/>
    </row>
    <row r="116" spans="1:30" ht="72">
      <c r="A116" s="568">
        <v>43192</v>
      </c>
      <c r="B116" s="247">
        <v>43190</v>
      </c>
      <c r="C116" s="700">
        <v>1</v>
      </c>
      <c r="D116" s="701">
        <f>EDATE(B116,C116)</f>
        <v>43220</v>
      </c>
      <c r="E116" s="706" t="s">
        <v>961</v>
      </c>
      <c r="F116" s="707" t="s">
        <v>960</v>
      </c>
      <c r="G116" s="482">
        <v>266</v>
      </c>
      <c r="H116" s="700" t="s">
        <v>785</v>
      </c>
      <c r="I116" s="480"/>
      <c r="J116" s="480"/>
      <c r="L116" s="546"/>
      <c r="M116" s="546"/>
      <c r="N116" s="546"/>
      <c r="O116" s="546"/>
      <c r="P116" s="546"/>
      <c r="Q116" s="546"/>
      <c r="R116" s="546"/>
      <c r="S116" s="546"/>
      <c r="T116" s="546"/>
      <c r="U116" s="546"/>
      <c r="V116" s="546"/>
      <c r="W116" s="546"/>
      <c r="X116" s="546"/>
      <c r="Y116" s="546"/>
      <c r="Z116" s="546"/>
      <c r="AA116" s="546"/>
      <c r="AB116" s="546"/>
      <c r="AC116" s="546"/>
      <c r="AD116" s="546"/>
    </row>
    <row r="117" spans="1:30">
      <c r="A117" s="568">
        <v>43192</v>
      </c>
      <c r="B117" s="568">
        <v>43192</v>
      </c>
      <c r="C117" s="700">
        <v>1</v>
      </c>
      <c r="D117" s="701">
        <f t="shared" si="6"/>
        <v>43222</v>
      </c>
      <c r="E117" s="705" t="s">
        <v>959</v>
      </c>
      <c r="F117" s="708" t="s">
        <v>682</v>
      </c>
      <c r="G117" s="482">
        <v>140</v>
      </c>
      <c r="H117" s="700" t="s">
        <v>785</v>
      </c>
      <c r="I117" s="480"/>
      <c r="J117" s="480"/>
      <c r="L117" s="546"/>
      <c r="M117" s="546"/>
      <c r="N117" s="546"/>
      <c r="O117" s="546"/>
      <c r="P117" s="546"/>
      <c r="Q117" s="546"/>
      <c r="R117" s="546"/>
      <c r="S117" s="546"/>
      <c r="T117" s="546"/>
      <c r="U117" s="546"/>
      <c r="V117" s="546"/>
      <c r="W117" s="546"/>
      <c r="X117" s="546"/>
      <c r="Y117" s="546"/>
      <c r="Z117" s="546"/>
      <c r="AA117" s="546"/>
      <c r="AB117" s="546"/>
      <c r="AC117" s="546"/>
      <c r="AD117" s="546"/>
    </row>
    <row r="118" spans="1:30">
      <c r="A118" s="568">
        <v>43192</v>
      </c>
      <c r="B118" s="247">
        <v>43193</v>
      </c>
      <c r="C118" s="700">
        <v>3</v>
      </c>
      <c r="D118" s="701">
        <f t="shared" si="6"/>
        <v>43284</v>
      </c>
      <c r="E118" s="709" t="s">
        <v>520</v>
      </c>
      <c r="F118" s="700" t="s">
        <v>642</v>
      </c>
      <c r="G118" s="703">
        <v>390</v>
      </c>
      <c r="H118" s="700" t="s">
        <v>785</v>
      </c>
      <c r="I118" s="480"/>
      <c r="J118" s="480"/>
      <c r="L118" s="546"/>
      <c r="M118" s="546"/>
      <c r="N118" s="546"/>
      <c r="O118" s="546"/>
      <c r="P118" s="546"/>
      <c r="Q118" s="546"/>
      <c r="R118" s="546"/>
      <c r="S118" s="546"/>
      <c r="T118" s="546"/>
      <c r="U118" s="546"/>
      <c r="V118" s="546"/>
      <c r="W118" s="546"/>
      <c r="X118" s="546"/>
      <c r="Y118" s="546"/>
      <c r="Z118" s="546"/>
      <c r="AA118" s="546"/>
      <c r="AB118" s="546"/>
      <c r="AC118" s="546"/>
      <c r="AD118" s="546"/>
    </row>
    <row r="119" spans="1:30" s="480" customFormat="1">
      <c r="A119" s="699">
        <v>43191</v>
      </c>
      <c r="B119" s="692">
        <v>43189</v>
      </c>
      <c r="C119" s="700">
        <v>3</v>
      </c>
      <c r="D119" s="701">
        <f>EDATE(B119,C119)</f>
        <v>43281</v>
      </c>
      <c r="E119" s="702" t="s">
        <v>958</v>
      </c>
      <c r="F119" s="700" t="s">
        <v>562</v>
      </c>
      <c r="G119" s="703">
        <v>390</v>
      </c>
      <c r="H119" s="700" t="s">
        <v>785</v>
      </c>
      <c r="I119" s="700">
        <v>390</v>
      </c>
      <c r="L119" s="704"/>
      <c r="M119" s="704"/>
      <c r="N119" s="704"/>
      <c r="O119" s="704"/>
      <c r="P119" s="704"/>
      <c r="Q119" s="704"/>
      <c r="R119" s="704"/>
      <c r="S119" s="704"/>
      <c r="T119" s="704"/>
      <c r="U119" s="704"/>
      <c r="V119" s="704"/>
      <c r="W119" s="704"/>
      <c r="X119" s="704"/>
      <c r="Y119" s="704"/>
      <c r="Z119" s="704"/>
      <c r="AA119" s="704"/>
      <c r="AB119" s="704"/>
      <c r="AC119" s="704"/>
      <c r="AD119" s="704"/>
    </row>
    <row r="120" spans="1:30">
      <c r="A120" s="568"/>
      <c r="B120" s="612"/>
      <c r="C120" s="657"/>
      <c r="E120" s="578"/>
      <c r="F120" s="657"/>
      <c r="G120" s="669"/>
      <c r="H120" s="657"/>
      <c r="I120" s="674"/>
      <c r="L120" s="546"/>
      <c r="M120" s="546"/>
      <c r="N120" s="546"/>
      <c r="O120" s="546"/>
      <c r="P120" s="546"/>
      <c r="Q120" s="546"/>
      <c r="R120" s="546"/>
      <c r="S120" s="546"/>
      <c r="T120" s="546"/>
      <c r="U120" s="546"/>
      <c r="V120" s="546"/>
      <c r="W120" s="546"/>
      <c r="X120" s="546"/>
      <c r="Y120" s="546"/>
      <c r="Z120" s="546"/>
      <c r="AA120" s="546"/>
      <c r="AB120" s="546"/>
      <c r="AC120" s="546"/>
      <c r="AD120" s="546"/>
    </row>
    <row r="121" spans="1:30">
      <c r="A121" s="568"/>
      <c r="B121" s="612"/>
      <c r="C121" s="657"/>
      <c r="E121" s="578"/>
      <c r="F121" s="657"/>
      <c r="G121" s="579"/>
      <c r="H121" s="657"/>
      <c r="I121" s="657"/>
      <c r="L121" s="546"/>
      <c r="M121" s="546"/>
      <c r="N121" s="546"/>
      <c r="O121" s="546"/>
      <c r="P121" s="546"/>
      <c r="Q121" s="546"/>
      <c r="R121" s="546"/>
      <c r="S121" s="546"/>
      <c r="T121" s="546"/>
      <c r="U121" s="546"/>
      <c r="V121" s="546"/>
      <c r="W121" s="546"/>
      <c r="X121" s="546"/>
      <c r="Y121" s="546"/>
      <c r="Z121" s="546"/>
      <c r="AA121" s="546"/>
      <c r="AB121" s="546"/>
      <c r="AC121" s="546"/>
      <c r="AD121" s="546"/>
    </row>
    <row r="122" spans="1:30" s="697" customFormat="1">
      <c r="A122" s="692">
        <v>43190</v>
      </c>
      <c r="B122" s="692">
        <v>43189</v>
      </c>
      <c r="C122" s="693">
        <v>6</v>
      </c>
      <c r="D122" s="694">
        <f t="shared" ref="D122:D133" si="7">EDATE(B122,C122)</f>
        <v>43373</v>
      </c>
      <c r="E122" s="695" t="s">
        <v>957</v>
      </c>
      <c r="F122" s="693" t="s">
        <v>561</v>
      </c>
      <c r="G122" s="696">
        <v>745</v>
      </c>
      <c r="H122" s="693" t="s">
        <v>785</v>
      </c>
      <c r="I122" s="697">
        <v>1135</v>
      </c>
      <c r="K122" s="697">
        <v>1135</v>
      </c>
      <c r="L122" s="693"/>
      <c r="M122" s="693"/>
      <c r="N122" s="693"/>
      <c r="O122" s="693"/>
      <c r="P122" s="693"/>
      <c r="Q122" s="693"/>
      <c r="R122" s="693"/>
      <c r="S122" s="693"/>
      <c r="T122" s="693"/>
      <c r="U122" s="693"/>
      <c r="V122" s="693"/>
      <c r="W122" s="693"/>
      <c r="X122" s="693"/>
      <c r="Y122" s="693"/>
      <c r="Z122" s="693"/>
      <c r="AA122" s="693"/>
      <c r="AB122" s="693"/>
      <c r="AC122" s="693"/>
      <c r="AD122" s="693"/>
    </row>
    <row r="123" spans="1:30" s="697" customFormat="1">
      <c r="A123" s="692">
        <v>43190</v>
      </c>
      <c r="B123" s="694">
        <v>43189</v>
      </c>
      <c r="C123" s="693">
        <v>3</v>
      </c>
      <c r="D123" s="694">
        <f t="shared" si="7"/>
        <v>43281</v>
      </c>
      <c r="E123" s="695" t="s">
        <v>68</v>
      </c>
      <c r="F123" s="693" t="s">
        <v>348</v>
      </c>
      <c r="G123" s="696">
        <v>390</v>
      </c>
      <c r="H123" s="693" t="s">
        <v>785</v>
      </c>
      <c r="I123" s="693" t="s">
        <v>941</v>
      </c>
      <c r="L123" s="693"/>
      <c r="M123" s="693"/>
      <c r="N123" s="693"/>
      <c r="O123" s="693"/>
      <c r="P123" s="693"/>
      <c r="Q123" s="693"/>
      <c r="R123" s="693"/>
      <c r="S123" s="693"/>
      <c r="T123" s="693"/>
      <c r="U123" s="693"/>
      <c r="V123" s="693"/>
      <c r="W123" s="693"/>
      <c r="X123" s="693"/>
      <c r="Y123" s="693"/>
      <c r="Z123" s="693"/>
      <c r="AA123" s="693"/>
      <c r="AB123" s="693"/>
      <c r="AC123" s="693"/>
      <c r="AD123" s="693"/>
    </row>
    <row r="124" spans="1:30" s="697" customFormat="1">
      <c r="A124" s="692"/>
      <c r="B124" s="694"/>
      <c r="C124" s="693"/>
      <c r="D124" s="694"/>
      <c r="E124" s="695"/>
      <c r="F124" s="693"/>
      <c r="G124" s="696"/>
      <c r="H124" s="693"/>
      <c r="I124" s="693"/>
      <c r="L124" s="693"/>
      <c r="M124" s="693"/>
      <c r="N124" s="693"/>
      <c r="O124" s="693"/>
      <c r="P124" s="693"/>
      <c r="Q124" s="693"/>
      <c r="R124" s="693"/>
      <c r="S124" s="693"/>
      <c r="T124" s="693"/>
      <c r="U124" s="693"/>
      <c r="V124" s="693"/>
      <c r="W124" s="693"/>
      <c r="X124" s="693"/>
      <c r="Y124" s="693"/>
      <c r="Z124" s="693"/>
      <c r="AA124" s="693"/>
      <c r="AB124" s="693"/>
      <c r="AC124" s="693"/>
      <c r="AD124" s="693"/>
    </row>
    <row r="125" spans="1:30" s="697" customFormat="1">
      <c r="A125" s="692"/>
      <c r="B125" s="694"/>
      <c r="C125" s="693"/>
      <c r="D125" s="694"/>
      <c r="E125" s="695"/>
      <c r="F125" s="693"/>
      <c r="G125" s="696"/>
      <c r="H125" s="693"/>
      <c r="I125" s="693"/>
      <c r="L125" s="693"/>
      <c r="M125" s="693"/>
      <c r="N125" s="693"/>
      <c r="O125" s="693"/>
      <c r="P125" s="693"/>
      <c r="Q125" s="693"/>
      <c r="R125" s="693"/>
      <c r="S125" s="693"/>
      <c r="T125" s="693"/>
      <c r="U125" s="693"/>
      <c r="V125" s="693"/>
      <c r="W125" s="693"/>
      <c r="X125" s="693"/>
      <c r="Y125" s="693"/>
      <c r="Z125" s="693"/>
      <c r="AA125" s="693"/>
      <c r="AB125" s="693"/>
      <c r="AC125" s="693"/>
      <c r="AD125" s="693"/>
    </row>
    <row r="126" spans="1:30" s="655" customFormat="1">
      <c r="A126" s="651">
        <v>43189</v>
      </c>
      <c r="B126" s="651">
        <v>43189</v>
      </c>
      <c r="C126" s="652">
        <v>3</v>
      </c>
      <c r="D126" s="653">
        <f t="shared" si="7"/>
        <v>43281</v>
      </c>
      <c r="E126" s="654" t="s">
        <v>911</v>
      </c>
      <c r="F126" s="652" t="s">
        <v>564</v>
      </c>
      <c r="G126" s="652" t="s">
        <v>767</v>
      </c>
      <c r="H126" s="652" t="s">
        <v>785</v>
      </c>
      <c r="I126" s="652"/>
      <c r="J126" s="655">
        <v>351</v>
      </c>
      <c r="K126" s="670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2"/>
      <c r="X126" s="652"/>
      <c r="Y126" s="652"/>
      <c r="Z126" s="652"/>
      <c r="AA126" s="652"/>
      <c r="AB126" s="652"/>
      <c r="AC126" s="652"/>
      <c r="AD126" s="652"/>
    </row>
    <row r="127" spans="1:30" s="697" customFormat="1">
      <c r="A127" s="692">
        <v>43189</v>
      </c>
      <c r="B127" s="692">
        <v>43189</v>
      </c>
      <c r="C127" s="693">
        <v>3</v>
      </c>
      <c r="D127" s="694">
        <f t="shared" si="7"/>
        <v>43281</v>
      </c>
      <c r="E127" s="695" t="s">
        <v>956</v>
      </c>
      <c r="F127" s="693" t="s">
        <v>937</v>
      </c>
      <c r="G127" s="696">
        <v>390</v>
      </c>
      <c r="H127" s="693" t="s">
        <v>785</v>
      </c>
      <c r="I127" s="696">
        <f>G133+G132+G131+G127</f>
        <v>1560</v>
      </c>
      <c r="K127" s="697">
        <v>1560</v>
      </c>
      <c r="L127" s="693"/>
      <c r="M127" s="693"/>
      <c r="N127" s="693"/>
      <c r="O127" s="693"/>
      <c r="P127" s="693"/>
      <c r="Q127" s="693"/>
      <c r="R127" s="693"/>
      <c r="S127" s="693"/>
      <c r="T127" s="693"/>
      <c r="U127" s="693"/>
      <c r="V127" s="693"/>
      <c r="W127" s="693"/>
      <c r="X127" s="693"/>
      <c r="Y127" s="693"/>
      <c r="Z127" s="693"/>
      <c r="AA127" s="693"/>
      <c r="AB127" s="693"/>
      <c r="AC127" s="693"/>
      <c r="AD127" s="693"/>
    </row>
    <row r="128" spans="1:30" s="655" customFormat="1">
      <c r="A128" s="651">
        <v>43189</v>
      </c>
      <c r="B128" s="651">
        <v>43189</v>
      </c>
      <c r="C128" s="652">
        <v>3</v>
      </c>
      <c r="D128" s="653">
        <f t="shared" si="7"/>
        <v>43281</v>
      </c>
      <c r="E128" s="654" t="s">
        <v>911</v>
      </c>
      <c r="F128" s="652" t="s">
        <v>564</v>
      </c>
      <c r="G128" s="652" t="s">
        <v>767</v>
      </c>
      <c r="H128" s="652" t="s">
        <v>785</v>
      </c>
      <c r="J128" s="656">
        <v>390</v>
      </c>
      <c r="K128" s="670"/>
      <c r="L128" s="652"/>
      <c r="M128" s="652"/>
      <c r="N128" s="652"/>
      <c r="O128" s="652"/>
      <c r="P128" s="652"/>
      <c r="Q128" s="652"/>
      <c r="R128" s="652"/>
      <c r="S128" s="652"/>
      <c r="T128" s="652"/>
      <c r="U128" s="652"/>
      <c r="V128" s="652"/>
      <c r="W128" s="652"/>
      <c r="X128" s="652"/>
      <c r="Y128" s="652"/>
      <c r="Z128" s="652"/>
      <c r="AA128" s="652"/>
      <c r="AB128" s="652"/>
      <c r="AC128" s="652"/>
      <c r="AD128" s="652"/>
    </row>
    <row r="129" spans="1:30" s="655" customFormat="1">
      <c r="A129" s="651">
        <v>43189</v>
      </c>
      <c r="B129" s="651">
        <v>43189</v>
      </c>
      <c r="C129" s="652">
        <v>3</v>
      </c>
      <c r="D129" s="653">
        <f t="shared" si="7"/>
        <v>43281</v>
      </c>
      <c r="E129" s="654" t="s">
        <v>911</v>
      </c>
      <c r="F129" s="652" t="s">
        <v>564</v>
      </c>
      <c r="G129" s="652" t="s">
        <v>767</v>
      </c>
      <c r="H129" s="652" t="s">
        <v>785</v>
      </c>
      <c r="J129" s="656">
        <v>351</v>
      </c>
      <c r="K129" s="670"/>
      <c r="L129" s="652"/>
      <c r="M129" s="652"/>
      <c r="N129" s="652"/>
      <c r="O129" s="652"/>
      <c r="P129" s="652"/>
      <c r="Q129" s="652"/>
      <c r="R129" s="652"/>
      <c r="S129" s="652"/>
      <c r="T129" s="652"/>
      <c r="U129" s="652"/>
      <c r="V129" s="652"/>
      <c r="W129" s="652"/>
      <c r="X129" s="652"/>
      <c r="Y129" s="652"/>
      <c r="Z129" s="652"/>
      <c r="AA129" s="652"/>
      <c r="AB129" s="652"/>
      <c r="AC129" s="652"/>
      <c r="AD129" s="652"/>
    </row>
    <row r="130" spans="1:30" s="655" customFormat="1">
      <c r="A130" s="651">
        <v>43189</v>
      </c>
      <c r="B130" s="651">
        <v>43189</v>
      </c>
      <c r="C130" s="652">
        <v>3</v>
      </c>
      <c r="D130" s="653">
        <f t="shared" si="7"/>
        <v>43281</v>
      </c>
      <c r="E130" s="654" t="s">
        <v>911</v>
      </c>
      <c r="F130" s="652" t="s">
        <v>563</v>
      </c>
      <c r="G130" s="652" t="s">
        <v>767</v>
      </c>
      <c r="H130" s="652" t="s">
        <v>942</v>
      </c>
      <c r="J130" s="656">
        <v>390</v>
      </c>
      <c r="K130" s="670"/>
      <c r="L130" s="652"/>
      <c r="M130" s="652"/>
      <c r="N130" s="652"/>
      <c r="O130" s="652"/>
      <c r="P130" s="652"/>
      <c r="Q130" s="652"/>
      <c r="R130" s="652"/>
      <c r="S130" s="652"/>
      <c r="T130" s="652"/>
      <c r="U130" s="652"/>
      <c r="V130" s="652"/>
      <c r="W130" s="652"/>
      <c r="X130" s="652"/>
      <c r="Y130" s="652"/>
      <c r="Z130" s="652"/>
      <c r="AA130" s="652"/>
      <c r="AB130" s="652"/>
      <c r="AC130" s="652"/>
      <c r="AD130" s="652"/>
    </row>
    <row r="131" spans="1:30" s="697" customFormat="1">
      <c r="A131" s="692">
        <v>43189</v>
      </c>
      <c r="B131" s="692">
        <v>43189</v>
      </c>
      <c r="C131" s="693">
        <v>3</v>
      </c>
      <c r="D131" s="694">
        <f t="shared" si="7"/>
        <v>43281</v>
      </c>
      <c r="E131" s="695" t="s">
        <v>685</v>
      </c>
      <c r="F131" s="693" t="s">
        <v>436</v>
      </c>
      <c r="G131" s="696">
        <v>390</v>
      </c>
      <c r="H131" s="693" t="s">
        <v>785</v>
      </c>
      <c r="L131" s="693"/>
      <c r="M131" s="693"/>
      <c r="N131" s="693"/>
      <c r="O131" s="693"/>
      <c r="P131" s="693"/>
      <c r="Q131" s="693"/>
      <c r="R131" s="693"/>
      <c r="S131" s="693"/>
      <c r="T131" s="693"/>
      <c r="U131" s="693"/>
      <c r="V131" s="693"/>
      <c r="W131" s="693"/>
      <c r="X131" s="693"/>
      <c r="Y131" s="693"/>
      <c r="Z131" s="693"/>
      <c r="AA131" s="693"/>
      <c r="AB131" s="693"/>
      <c r="AC131" s="693"/>
      <c r="AD131" s="693"/>
    </row>
    <row r="132" spans="1:30" s="697" customFormat="1">
      <c r="A132" s="692">
        <v>43189</v>
      </c>
      <c r="B132" s="692">
        <v>43189</v>
      </c>
      <c r="C132" s="693">
        <v>3</v>
      </c>
      <c r="D132" s="694">
        <f t="shared" si="7"/>
        <v>43281</v>
      </c>
      <c r="E132" s="695" t="s">
        <v>954</v>
      </c>
      <c r="F132" s="693" t="s">
        <v>111</v>
      </c>
      <c r="G132" s="696">
        <v>390</v>
      </c>
      <c r="H132" s="693" t="s">
        <v>785</v>
      </c>
      <c r="L132" s="693"/>
      <c r="M132" s="693"/>
      <c r="N132" s="693"/>
      <c r="O132" s="693"/>
      <c r="P132" s="693"/>
      <c r="Q132" s="693"/>
      <c r="R132" s="693"/>
      <c r="S132" s="693"/>
      <c r="T132" s="693"/>
      <c r="U132" s="693"/>
      <c r="V132" s="693"/>
      <c r="W132" s="693"/>
      <c r="X132" s="693"/>
      <c r="Y132" s="693"/>
      <c r="Z132" s="693"/>
      <c r="AA132" s="693"/>
      <c r="AB132" s="693"/>
      <c r="AC132" s="693"/>
      <c r="AD132" s="693"/>
    </row>
    <row r="133" spans="1:30" s="697" customFormat="1">
      <c r="A133" s="692">
        <v>43189</v>
      </c>
      <c r="B133" s="692">
        <v>43189</v>
      </c>
      <c r="C133" s="693">
        <v>3</v>
      </c>
      <c r="D133" s="694">
        <f t="shared" si="7"/>
        <v>43281</v>
      </c>
      <c r="E133" s="695" t="s">
        <v>955</v>
      </c>
      <c r="F133" s="693" t="s">
        <v>344</v>
      </c>
      <c r="G133" s="696">
        <v>390</v>
      </c>
      <c r="H133" s="693" t="s">
        <v>785</v>
      </c>
      <c r="L133" s="693"/>
      <c r="M133" s="693"/>
      <c r="N133" s="693"/>
      <c r="O133" s="693"/>
      <c r="P133" s="693"/>
      <c r="Q133" s="693"/>
      <c r="R133" s="693"/>
      <c r="S133" s="693"/>
      <c r="T133" s="693"/>
      <c r="U133" s="693"/>
      <c r="V133" s="693"/>
      <c r="W133" s="693"/>
      <c r="X133" s="693"/>
      <c r="Y133" s="693"/>
      <c r="Z133" s="693"/>
      <c r="AA133" s="693"/>
      <c r="AB133" s="693"/>
      <c r="AC133" s="693"/>
      <c r="AD133" s="693"/>
    </row>
    <row r="134" spans="1:30" s="70" customFormat="1" ht="55.5" customHeight="1">
      <c r="C134" s="546"/>
      <c r="D134" s="546"/>
      <c r="E134" s="546"/>
      <c r="F134" s="546"/>
      <c r="G134" s="668"/>
      <c r="H134" s="546"/>
      <c r="I134" s="546">
        <f>SUM(I27:I133)</f>
        <v>33082.5</v>
      </c>
      <c r="J134" s="546">
        <f>I134+33-745</f>
        <v>32370.5</v>
      </c>
      <c r="K134" s="671"/>
      <c r="L134" s="546"/>
      <c r="M134" s="546"/>
      <c r="N134" s="546"/>
      <c r="O134" s="546"/>
      <c r="P134" s="546"/>
      <c r="Q134" s="546"/>
      <c r="R134" s="546"/>
      <c r="S134" s="546"/>
      <c r="T134" s="546"/>
      <c r="U134" s="546"/>
    </row>
    <row r="135" spans="1:30">
      <c r="A135"/>
      <c r="B135"/>
      <c r="C135"/>
      <c r="D135"/>
      <c r="E135"/>
      <c r="F135" s="772" t="s">
        <v>1105</v>
      </c>
      <c r="G135" s="579">
        <f>SUM(G27:G134)</f>
        <v>33823.5</v>
      </c>
      <c r="H135"/>
      <c r="I135" s="728">
        <f ca="1">SUM(I27:I136)</f>
        <v>33823.5</v>
      </c>
    </row>
    <row r="136" spans="1:30">
      <c r="A136"/>
      <c r="B136"/>
      <c r="C136"/>
      <c r="D136"/>
      <c r="E136"/>
      <c r="G136" s="258"/>
      <c r="H136"/>
    </row>
    <row r="137" spans="1:30">
      <c r="A137"/>
      <c r="B137"/>
      <c r="C137"/>
      <c r="D137"/>
      <c r="E137"/>
      <c r="H137"/>
    </row>
    <row r="138" spans="1:30">
      <c r="A138"/>
      <c r="B138"/>
      <c r="C138"/>
      <c r="D138"/>
      <c r="E138"/>
      <c r="G138" s="728" t="s">
        <v>1106</v>
      </c>
      <c r="H138"/>
      <c r="I138" s="728" t="s">
        <v>1106</v>
      </c>
    </row>
    <row r="139" spans="1:30">
      <c r="A139"/>
      <c r="B139"/>
      <c r="C139"/>
      <c r="D139"/>
      <c r="E139"/>
      <c r="H139"/>
    </row>
    <row r="140" spans="1:30">
      <c r="A140"/>
      <c r="B140"/>
      <c r="C140"/>
      <c r="D140"/>
      <c r="E140"/>
      <c r="F140" t="s">
        <v>1110</v>
      </c>
      <c r="G140" s="730">
        <f>G135+33</f>
        <v>33856.5</v>
      </c>
      <c r="H140" s="58"/>
      <c r="I140" s="731">
        <f ca="1">I135+33</f>
        <v>33856.5</v>
      </c>
    </row>
    <row r="141" spans="1:30">
      <c r="A141"/>
      <c r="B141"/>
      <c r="C141"/>
      <c r="D141"/>
      <c r="E141"/>
      <c r="G141" s="258"/>
      <c r="H141"/>
    </row>
    <row r="142" spans="1:30">
      <c r="A142"/>
      <c r="B142"/>
      <c r="C142"/>
      <c r="D142"/>
      <c r="E142"/>
      <c r="H142"/>
    </row>
    <row r="143" spans="1:30">
      <c r="A143"/>
      <c r="B143"/>
      <c r="C143"/>
      <c r="D143"/>
      <c r="E143"/>
      <c r="H143"/>
    </row>
    <row r="144" spans="1:30">
      <c r="A144"/>
      <c r="B144"/>
      <c r="C144"/>
      <c r="D144"/>
      <c r="E144"/>
      <c r="H144"/>
    </row>
    <row r="145" spans="1:8">
      <c r="A145"/>
      <c r="B145"/>
      <c r="C145"/>
      <c r="D145"/>
      <c r="E145"/>
      <c r="H145"/>
    </row>
    <row r="146" spans="1:8">
      <c r="A146"/>
      <c r="B146"/>
      <c r="C146"/>
      <c r="D146"/>
      <c r="E146"/>
      <c r="H146"/>
    </row>
    <row r="147" spans="1:8">
      <c r="A147"/>
      <c r="B147"/>
      <c r="C147"/>
      <c r="D147"/>
      <c r="E147"/>
      <c r="H147"/>
    </row>
    <row r="148" spans="1:8">
      <c r="A148"/>
      <c r="B148"/>
      <c r="C148"/>
      <c r="D148"/>
      <c r="E148"/>
      <c r="H148"/>
    </row>
    <row r="149" spans="1:8">
      <c r="A149"/>
      <c r="B149"/>
      <c r="C149"/>
      <c r="D149"/>
      <c r="E149"/>
      <c r="H149"/>
    </row>
    <row r="150" spans="1:8">
      <c r="A150"/>
      <c r="B150"/>
      <c r="C150"/>
      <c r="D150"/>
      <c r="E150"/>
      <c r="H150"/>
    </row>
    <row r="151" spans="1:8">
      <c r="A151"/>
      <c r="B151"/>
      <c r="C151"/>
      <c r="D151"/>
      <c r="E151"/>
      <c r="H151"/>
    </row>
    <row r="152" spans="1:8">
      <c r="A152"/>
      <c r="B152"/>
      <c r="C152"/>
      <c r="D152"/>
      <c r="E152"/>
      <c r="H152"/>
    </row>
    <row r="153" spans="1:8">
      <c r="A153"/>
      <c r="B153"/>
      <c r="C153"/>
      <c r="D153"/>
      <c r="E153"/>
      <c r="H153"/>
    </row>
    <row r="154" spans="1:8">
      <c r="A154"/>
      <c r="B154"/>
      <c r="C154"/>
      <c r="D154"/>
      <c r="E154"/>
      <c r="H154"/>
    </row>
    <row r="155" spans="1:8">
      <c r="A155"/>
      <c r="B155"/>
      <c r="C155"/>
      <c r="D155"/>
      <c r="E155"/>
      <c r="H155"/>
    </row>
    <row r="156" spans="1:8">
      <c r="A156"/>
      <c r="B156"/>
      <c r="C156"/>
      <c r="D156"/>
      <c r="E156"/>
      <c r="H156"/>
    </row>
    <row r="157" spans="1:8">
      <c r="A157"/>
      <c r="B157"/>
      <c r="C157"/>
      <c r="D157"/>
      <c r="E157"/>
      <c r="H157"/>
    </row>
    <row r="158" spans="1:8">
      <c r="A158"/>
      <c r="B158"/>
      <c r="C158"/>
      <c r="D158"/>
      <c r="E158"/>
      <c r="H158"/>
    </row>
    <row r="159" spans="1:8">
      <c r="A159"/>
      <c r="B159"/>
      <c r="C159"/>
      <c r="D159"/>
      <c r="E159"/>
      <c r="H159"/>
    </row>
    <row r="160" spans="1:8">
      <c r="A160"/>
      <c r="B160"/>
      <c r="C160"/>
      <c r="D160"/>
      <c r="E160"/>
      <c r="H160"/>
    </row>
    <row r="161" spans="1:8">
      <c r="A161"/>
      <c r="B161"/>
      <c r="C161"/>
      <c r="D161"/>
      <c r="E161"/>
      <c r="H161"/>
    </row>
    <row r="162" spans="1:8">
      <c r="A162"/>
      <c r="B162"/>
      <c r="C162"/>
      <c r="D162"/>
      <c r="E162"/>
      <c r="H162"/>
    </row>
    <row r="163" spans="1:8">
      <c r="A163"/>
      <c r="B163"/>
      <c r="C163"/>
      <c r="D163"/>
      <c r="E163"/>
      <c r="H163"/>
    </row>
    <row r="164" spans="1:8">
      <c r="A164"/>
      <c r="B164"/>
      <c r="C164"/>
      <c r="D164"/>
      <c r="E164"/>
      <c r="H164"/>
    </row>
    <row r="165" spans="1:8">
      <c r="A165"/>
      <c r="B165"/>
      <c r="C165"/>
      <c r="D165"/>
      <c r="E165"/>
      <c r="H165"/>
    </row>
    <row r="166" spans="1:8">
      <c r="A166"/>
      <c r="B166"/>
      <c r="C166"/>
      <c r="D166"/>
      <c r="E166"/>
      <c r="H166"/>
    </row>
    <row r="167" spans="1:8">
      <c r="A167"/>
      <c r="B167"/>
      <c r="C167"/>
      <c r="D167"/>
      <c r="E167"/>
      <c r="H167"/>
    </row>
    <row r="168" spans="1:8">
      <c r="A168"/>
      <c r="B168"/>
      <c r="C168"/>
      <c r="D168"/>
      <c r="E168"/>
      <c r="H168"/>
    </row>
    <row r="169" spans="1:8">
      <c r="A169"/>
      <c r="B169"/>
      <c r="C169"/>
      <c r="D169"/>
      <c r="E169"/>
      <c r="H169"/>
    </row>
    <row r="170" spans="1:8">
      <c r="A170"/>
      <c r="B170"/>
      <c r="C170"/>
      <c r="D170"/>
      <c r="E170"/>
      <c r="H170"/>
    </row>
    <row r="171" spans="1:8">
      <c r="A171"/>
      <c r="B171"/>
      <c r="C171"/>
      <c r="D171"/>
      <c r="E171"/>
      <c r="H171"/>
    </row>
    <row r="172" spans="1:8">
      <c r="A172"/>
      <c r="B172"/>
      <c r="C172"/>
      <c r="D172"/>
      <c r="E172"/>
      <c r="H172"/>
    </row>
    <row r="173" spans="1:8">
      <c r="A173"/>
      <c r="B173"/>
      <c r="C173"/>
      <c r="D173"/>
      <c r="E173"/>
      <c r="H173"/>
    </row>
    <row r="174" spans="1:8">
      <c r="A174"/>
      <c r="B174"/>
      <c r="C174"/>
      <c r="D174"/>
      <c r="E174"/>
      <c r="H174"/>
    </row>
    <row r="175" spans="1:8">
      <c r="A175"/>
      <c r="B175"/>
      <c r="C175"/>
      <c r="D175"/>
      <c r="E175"/>
      <c r="H175"/>
    </row>
    <row r="176" spans="1:8">
      <c r="A176"/>
      <c r="B176"/>
      <c r="C176"/>
      <c r="D176"/>
      <c r="E176"/>
      <c r="H176"/>
    </row>
    <row r="177" spans="1:21">
      <c r="A177"/>
      <c r="B177"/>
      <c r="C177"/>
      <c r="D177"/>
      <c r="E177"/>
      <c r="H177"/>
    </row>
    <row r="178" spans="1:21">
      <c r="A178"/>
      <c r="B178"/>
      <c r="C178"/>
      <c r="D178"/>
      <c r="E178"/>
      <c r="H178"/>
    </row>
    <row r="179" spans="1:21">
      <c r="A179"/>
      <c r="B179"/>
      <c r="C179"/>
      <c r="D179"/>
      <c r="E179"/>
      <c r="H179"/>
    </row>
    <row r="180" spans="1:21">
      <c r="A180"/>
      <c r="B180"/>
      <c r="C180"/>
      <c r="D180"/>
      <c r="E180"/>
      <c r="H180"/>
    </row>
    <row r="181" spans="1:21">
      <c r="A181"/>
      <c r="B181"/>
      <c r="C181"/>
      <c r="D181"/>
      <c r="E181"/>
      <c r="H181"/>
    </row>
    <row r="182" spans="1:21">
      <c r="A182"/>
      <c r="B182"/>
      <c r="C182"/>
      <c r="D182"/>
      <c r="E182"/>
      <c r="H182"/>
    </row>
    <row r="183" spans="1:21">
      <c r="A183"/>
      <c r="B183"/>
      <c r="C183"/>
      <c r="D183"/>
      <c r="E183"/>
      <c r="H183"/>
    </row>
    <row r="184" spans="1:21">
      <c r="A184"/>
      <c r="B184"/>
      <c r="C184"/>
      <c r="D184"/>
      <c r="E184"/>
      <c r="H184"/>
    </row>
    <row r="185" spans="1:21">
      <c r="A185"/>
      <c r="B185"/>
      <c r="C185"/>
      <c r="D185"/>
      <c r="E185"/>
      <c r="H185"/>
    </row>
    <row r="186" spans="1:21">
      <c r="A186"/>
      <c r="B186"/>
      <c r="C186"/>
      <c r="D186"/>
      <c r="E186"/>
      <c r="H186"/>
    </row>
    <row r="187" spans="1:21">
      <c r="A187"/>
      <c r="B187"/>
      <c r="C187"/>
      <c r="D187"/>
      <c r="E187"/>
      <c r="H187"/>
    </row>
    <row r="188" spans="1:21">
      <c r="A188"/>
      <c r="B188"/>
      <c r="C188"/>
      <c r="D188"/>
      <c r="E188"/>
      <c r="H188"/>
    </row>
    <row r="189" spans="1:21">
      <c r="A189"/>
      <c r="B189"/>
      <c r="C189"/>
      <c r="D189"/>
      <c r="E189"/>
      <c r="H189"/>
    </row>
    <row r="190" spans="1:21" s="564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>
      <c r="A191"/>
      <c r="B191"/>
      <c r="C191"/>
      <c r="D191"/>
      <c r="E191"/>
      <c r="H191"/>
    </row>
    <row r="192" spans="1:21">
      <c r="A192"/>
      <c r="B192"/>
      <c r="C192"/>
      <c r="D192"/>
      <c r="E192"/>
      <c r="H192"/>
    </row>
    <row r="193" spans="1:21">
      <c r="A193"/>
      <c r="B193"/>
      <c r="C193"/>
      <c r="D193"/>
      <c r="E193"/>
      <c r="H193"/>
    </row>
    <row r="194" spans="1:21">
      <c r="A194"/>
      <c r="B194"/>
      <c r="C194"/>
      <c r="D194"/>
      <c r="E194"/>
      <c r="H194"/>
    </row>
    <row r="195" spans="1:21">
      <c r="A195"/>
      <c r="B195"/>
      <c r="C195"/>
      <c r="D195"/>
      <c r="E195"/>
      <c r="H195"/>
    </row>
    <row r="196" spans="1:21">
      <c r="A196"/>
      <c r="B196"/>
      <c r="C196"/>
      <c r="D196"/>
      <c r="E196"/>
      <c r="H196"/>
    </row>
    <row r="197" spans="1:21">
      <c r="A197"/>
      <c r="B197"/>
      <c r="C197"/>
      <c r="D197"/>
      <c r="E197"/>
      <c r="H197"/>
    </row>
    <row r="198" spans="1:21">
      <c r="A198"/>
      <c r="B198"/>
      <c r="C198"/>
      <c r="D198"/>
      <c r="E198"/>
      <c r="H198"/>
    </row>
    <row r="199" spans="1:21">
      <c r="A199"/>
      <c r="B199"/>
      <c r="C199"/>
      <c r="D199"/>
      <c r="E199"/>
      <c r="H199"/>
    </row>
    <row r="200" spans="1:21">
      <c r="A200"/>
      <c r="B200"/>
      <c r="C200"/>
      <c r="D200"/>
      <c r="E200"/>
      <c r="H200"/>
    </row>
    <row r="201" spans="1:21">
      <c r="A201"/>
      <c r="B201"/>
      <c r="C201"/>
      <c r="D201"/>
      <c r="E201"/>
      <c r="H201"/>
    </row>
    <row r="202" spans="1:21">
      <c r="A202"/>
      <c r="B202"/>
      <c r="C202"/>
      <c r="D202"/>
      <c r="E202"/>
      <c r="H202"/>
    </row>
    <row r="203" spans="1:21">
      <c r="A203" s="564"/>
      <c r="B203" s="564"/>
      <c r="C203" s="564"/>
      <c r="D203" s="564"/>
      <c r="E203" s="564"/>
      <c r="F203" s="564"/>
      <c r="G203" s="564"/>
      <c r="H203" s="564"/>
      <c r="I203" s="564"/>
      <c r="J203" s="564"/>
      <c r="K203" s="564"/>
      <c r="L203" s="564"/>
      <c r="M203" s="564"/>
      <c r="N203" s="564"/>
      <c r="O203" s="564"/>
      <c r="P203" s="564"/>
      <c r="Q203" s="564"/>
      <c r="R203" s="564"/>
      <c r="S203" s="564"/>
      <c r="T203" s="564"/>
      <c r="U203" s="564"/>
    </row>
    <row r="204" spans="1:21">
      <c r="C204" s="567"/>
      <c r="E204" s="556"/>
      <c r="F204" s="629"/>
      <c r="G204" s="579"/>
      <c r="I204" s="258"/>
    </row>
    <row r="205" spans="1:21" ht="28.5">
      <c r="E205" s="621" t="s">
        <v>943</v>
      </c>
      <c r="F205" s="622"/>
      <c r="G205" s="623">
        <f>SUM(G204:G204)</f>
        <v>0</v>
      </c>
      <c r="H205" s="622"/>
      <c r="I205" s="623">
        <f>SUM(I204:I204)</f>
        <v>0</v>
      </c>
    </row>
    <row r="206" spans="1:21" ht="26.25">
      <c r="E206" s="556"/>
      <c r="F206" s="629"/>
      <c r="G206" s="624" t="s">
        <v>944</v>
      </c>
    </row>
    <row r="207" spans="1:21">
      <c r="E207" s="556"/>
      <c r="F207" s="629"/>
      <c r="G207" s="579"/>
    </row>
    <row r="208" spans="1:21">
      <c r="E208" s="556"/>
      <c r="F208" s="629"/>
      <c r="G208" s="579"/>
    </row>
    <row r="209" spans="1:11">
      <c r="E209" s="556"/>
      <c r="F209" s="629"/>
      <c r="G209" s="579"/>
    </row>
    <row r="210" spans="1:11" s="871" customFormat="1" ht="61.5">
      <c r="A210" s="870" t="s">
        <v>950</v>
      </c>
    </row>
    <row r="211" spans="1:11">
      <c r="F211" s="629"/>
      <c r="G211" s="583"/>
    </row>
    <row r="212" spans="1:11">
      <c r="A212" s="560" t="s">
        <v>806</v>
      </c>
      <c r="B212" s="532" t="s">
        <v>781</v>
      </c>
      <c r="C212" s="531" t="s">
        <v>782</v>
      </c>
      <c r="D212" s="532" t="s">
        <v>780</v>
      </c>
      <c r="E212" s="558" t="s">
        <v>906</v>
      </c>
      <c r="F212" s="559" t="s">
        <v>907</v>
      </c>
      <c r="G212" s="533" t="s">
        <v>801</v>
      </c>
      <c r="H212" s="531" t="s">
        <v>951</v>
      </c>
      <c r="I212" s="531" t="s">
        <v>7</v>
      </c>
      <c r="J212" s="534" t="s">
        <v>783</v>
      </c>
      <c r="K212" s="546"/>
    </row>
    <row r="213" spans="1:11">
      <c r="A213" s="627">
        <v>43188</v>
      </c>
      <c r="B213" s="247">
        <v>43188</v>
      </c>
      <c r="F213" s="625" t="s">
        <v>949</v>
      </c>
      <c r="G213" s="626">
        <v>490</v>
      </c>
      <c r="H213" s="629">
        <v>14.51</v>
      </c>
      <c r="I213" s="246">
        <f>G213-H213</f>
        <v>475.49</v>
      </c>
      <c r="J213" s="629" t="s">
        <v>581</v>
      </c>
    </row>
    <row r="214" spans="1:11">
      <c r="A214" s="627">
        <v>43182</v>
      </c>
      <c r="B214" s="628" t="s">
        <v>952</v>
      </c>
      <c r="G214" s="626">
        <v>275</v>
      </c>
      <c r="J214" s="629" t="s">
        <v>581</v>
      </c>
    </row>
    <row r="220" spans="1:11">
      <c r="E220" s="557" t="s">
        <v>940</v>
      </c>
    </row>
    <row r="291" spans="7:7">
      <c r="G291" s="258"/>
    </row>
    <row r="333" spans="1:10" s="419" customFormat="1" ht="54.75">
      <c r="A333" s="417" t="s">
        <v>908</v>
      </c>
      <c r="B333" s="418"/>
      <c r="D333" s="420"/>
      <c r="E333" s="554"/>
      <c r="F333" s="420"/>
      <c r="I333" s="547"/>
    </row>
    <row r="334" spans="1:10" ht="23.25">
      <c r="A334" s="538" t="s">
        <v>781</v>
      </c>
      <c r="B334" s="537" t="s">
        <v>782</v>
      </c>
      <c r="C334" s="538" t="s">
        <v>780</v>
      </c>
      <c r="D334" s="254" t="s">
        <v>4</v>
      </c>
      <c r="E334" s="551" t="s">
        <v>5</v>
      </c>
      <c r="F334" s="102" t="s">
        <v>6</v>
      </c>
      <c r="G334" s="102" t="s">
        <v>7</v>
      </c>
      <c r="H334" s="102"/>
      <c r="I334" s="548"/>
      <c r="J334" s="51"/>
    </row>
    <row r="335" spans="1:10">
      <c r="A335" s="247">
        <v>43188</v>
      </c>
      <c r="B335"/>
      <c r="C335"/>
      <c r="D335" s="575" t="s">
        <v>936</v>
      </c>
      <c r="E335" s="574">
        <v>490</v>
      </c>
      <c r="F335" s="574">
        <v>14.51</v>
      </c>
      <c r="G335" s="258">
        <f>E335-F335</f>
        <v>475.49</v>
      </c>
      <c r="H335"/>
      <c r="I335" s="70"/>
    </row>
    <row r="336" spans="1:10" ht="18.75">
      <c r="A336"/>
      <c r="B336"/>
      <c r="C336"/>
      <c r="D336"/>
      <c r="E336" s="550"/>
      <c r="H336"/>
      <c r="I336" s="70"/>
    </row>
    <row r="337" spans="1:9" ht="18.75">
      <c r="A337"/>
      <c r="B337"/>
      <c r="C337"/>
      <c r="D337"/>
      <c r="E337" s="550"/>
      <c r="H337"/>
      <c r="I337" s="70"/>
    </row>
    <row r="338" spans="1:9" ht="18.75">
      <c r="A338"/>
      <c r="B338"/>
      <c r="C338"/>
      <c r="D338"/>
      <c r="E338" s="550"/>
      <c r="H338"/>
      <c r="I338" s="70"/>
    </row>
  </sheetData>
  <customSheetViews>
    <customSheetView guid="{DD41D0B5-6320-4E50-909F-3C946F1CC831}" topLeftCell="A58">
      <selection activeCell="N29" sqref="N29"/>
      <pageMargins left="0.7" right="0.7" top="0.75" bottom="0.75" header="0.3" footer="0.3"/>
      <pageSetup orientation="portrait" r:id="rId1"/>
    </customSheetView>
  </customSheetViews>
  <mergeCells count="1">
    <mergeCell ref="A210:XFD210"/>
  </mergeCells>
  <pageMargins left="0.7" right="0.7" top="0.75" bottom="0.75" header="0.3" footer="0.3"/>
  <pageSetup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3"/>
  <sheetViews>
    <sheetView tabSelected="1" topLeftCell="B42" zoomScaleNormal="100" workbookViewId="0">
      <selection activeCell="G49" sqref="G49"/>
    </sheetView>
  </sheetViews>
  <sheetFormatPr defaultRowHeight="15.75"/>
  <cols>
    <col min="1" max="1" width="22.375" style="194" bestFit="1" customWidth="1"/>
    <col min="2" max="2" width="13.5" style="247" bestFit="1" customWidth="1"/>
    <col min="3" max="3" width="14.375" style="729" bestFit="1" customWidth="1"/>
    <col min="4" max="4" width="18.75" style="247" customWidth="1"/>
    <col min="5" max="5" width="42.125" style="557" customWidth="1"/>
    <col min="6" max="6" width="21.625" bestFit="1" customWidth="1"/>
    <col min="7" max="7" width="21.125" customWidth="1"/>
    <col min="8" max="8" width="15.375" style="729" customWidth="1"/>
    <col min="9" max="9" width="19.625" bestFit="1" customWidth="1"/>
    <col min="12" max="12" width="9" customWidth="1"/>
    <col min="13" max="13" width="16.375" customWidth="1"/>
    <col min="14" max="14" width="9.375" bestFit="1" customWidth="1"/>
  </cols>
  <sheetData>
    <row r="1" spans="1:30" s="741" customFormat="1" ht="54.75">
      <c r="A1" s="734" t="s">
        <v>1111</v>
      </c>
      <c r="B1" s="735"/>
      <c r="C1" s="736"/>
      <c r="D1" s="736"/>
      <c r="E1" s="737"/>
      <c r="F1" s="738"/>
      <c r="G1" s="738"/>
      <c r="H1" s="738"/>
      <c r="I1" s="739"/>
      <c r="J1" s="738"/>
      <c r="K1" s="740" t="s">
        <v>468</v>
      </c>
      <c r="L1" s="736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</row>
    <row r="2" spans="1:30" s="752" customFormat="1" ht="39.75">
      <c r="A2" s="754" t="s">
        <v>779</v>
      </c>
      <c r="B2" s="748" t="s">
        <v>782</v>
      </c>
      <c r="C2" s="748" t="s">
        <v>780</v>
      </c>
      <c r="D2" s="755" t="s">
        <v>758</v>
      </c>
      <c r="E2" s="756" t="s">
        <v>44</v>
      </c>
      <c r="F2" s="757" t="s">
        <v>674</v>
      </c>
      <c r="G2" s="757" t="s">
        <v>581</v>
      </c>
      <c r="H2" s="757" t="s">
        <v>527</v>
      </c>
      <c r="I2" s="748" t="s">
        <v>506</v>
      </c>
      <c r="J2" s="755" t="s">
        <v>5</v>
      </c>
      <c r="K2" s="755" t="s">
        <v>6</v>
      </c>
      <c r="L2" s="755" t="s">
        <v>7</v>
      </c>
      <c r="M2" s="758">
        <v>16022.28</v>
      </c>
      <c r="N2" s="746" t="s">
        <v>806</v>
      </c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</row>
    <row r="3" spans="1:30" ht="18.75">
      <c r="A3" s="662">
        <v>43223</v>
      </c>
      <c r="B3" s="729">
        <v>3</v>
      </c>
      <c r="C3" s="247">
        <f t="shared" ref="C3:C5" si="0">EDATE(A3,B3)</f>
        <v>43315</v>
      </c>
      <c r="D3" s="729" t="s">
        <v>977</v>
      </c>
      <c r="E3" s="553">
        <v>405</v>
      </c>
      <c r="H3"/>
      <c r="I3" s="70"/>
      <c r="J3" s="661">
        <v>405</v>
      </c>
      <c r="K3" s="246">
        <v>14.33</v>
      </c>
      <c r="L3" s="661">
        <f>J3-K3</f>
        <v>390.67</v>
      </c>
      <c r="M3" s="659">
        <f>M2+L3</f>
        <v>16412.95</v>
      </c>
      <c r="N3" s="247">
        <v>43224</v>
      </c>
    </row>
    <row r="4" spans="1:30" ht="18.75">
      <c r="A4" s="662" t="s">
        <v>1208</v>
      </c>
      <c r="B4" s="774"/>
      <c r="C4" s="247"/>
      <c r="D4" s="774"/>
      <c r="E4" s="553"/>
      <c r="H4"/>
      <c r="I4" s="661">
        <v>52.17</v>
      </c>
      <c r="J4" s="661"/>
      <c r="K4" s="626"/>
      <c r="L4" s="661">
        <v>52.17</v>
      </c>
      <c r="M4" s="659">
        <f>M3+L4</f>
        <v>16465.12</v>
      </c>
      <c r="N4" s="247">
        <v>43225</v>
      </c>
      <c r="O4" s="683" t="s">
        <v>1206</v>
      </c>
    </row>
    <row r="5" spans="1:30" ht="18.75">
      <c r="A5" s="662">
        <v>43228</v>
      </c>
      <c r="B5" s="729">
        <v>1</v>
      </c>
      <c r="C5" s="247">
        <f t="shared" si="0"/>
        <v>43259</v>
      </c>
      <c r="D5" s="729" t="s">
        <v>1114</v>
      </c>
      <c r="E5" s="553">
        <v>83</v>
      </c>
      <c r="H5"/>
      <c r="I5" s="70"/>
      <c r="J5" s="661">
        <v>83</v>
      </c>
      <c r="K5" s="246">
        <v>3.06</v>
      </c>
      <c r="L5" s="661">
        <f t="shared" ref="L5:L11" si="1">J5-K5</f>
        <v>79.94</v>
      </c>
      <c r="M5" s="659">
        <f>M4+L5</f>
        <v>16545.060000000001</v>
      </c>
      <c r="N5" s="679">
        <v>43225</v>
      </c>
    </row>
    <row r="6" spans="1:30" s="329" customFormat="1" ht="18.75">
      <c r="A6" s="676">
        <v>43202</v>
      </c>
      <c r="B6" s="571">
        <v>4</v>
      </c>
      <c r="C6" s="247">
        <f>EDATE(A6,B6)</f>
        <v>43324</v>
      </c>
      <c r="D6" s="571" t="s">
        <v>617</v>
      </c>
      <c r="E6" s="553">
        <v>405</v>
      </c>
      <c r="I6" s="582"/>
      <c r="J6" s="661">
        <v>405</v>
      </c>
      <c r="K6" s="677">
        <v>14.33</v>
      </c>
      <c r="L6" s="661">
        <f t="shared" si="1"/>
        <v>390.67</v>
      </c>
      <c r="M6" s="659">
        <f t="shared" ref="M6:M7" si="2">M5+L6</f>
        <v>16935.73</v>
      </c>
      <c r="N6" s="679">
        <v>43234</v>
      </c>
      <c r="O6" s="683"/>
    </row>
    <row r="7" spans="1:30" s="329" customFormat="1" ht="18.75">
      <c r="A7" s="662" t="s">
        <v>1208</v>
      </c>
      <c r="B7" s="571"/>
      <c r="C7" s="247"/>
      <c r="D7" s="571"/>
      <c r="E7" s="553"/>
      <c r="I7" s="818">
        <v>175.35</v>
      </c>
      <c r="J7" s="661"/>
      <c r="K7" s="677"/>
      <c r="L7" s="818">
        <v>175.35</v>
      </c>
      <c r="M7" s="659">
        <f t="shared" si="2"/>
        <v>17111.080000000002</v>
      </c>
      <c r="N7" s="679">
        <v>43236</v>
      </c>
      <c r="O7" s="683"/>
    </row>
    <row r="8" spans="1:30" s="329" customFormat="1" ht="18.75">
      <c r="A8" s="662" t="s">
        <v>1208</v>
      </c>
      <c r="B8" s="571"/>
      <c r="C8" s="247"/>
      <c r="D8" s="571"/>
      <c r="E8" s="553"/>
      <c r="I8" s="818">
        <v>144.6</v>
      </c>
      <c r="J8" s="661"/>
      <c r="K8" s="677"/>
      <c r="L8" s="818">
        <v>144.6</v>
      </c>
      <c r="M8" s="659">
        <f>M7+L8</f>
        <v>17255.68</v>
      </c>
      <c r="N8" s="679">
        <v>43236</v>
      </c>
      <c r="O8" s="683"/>
    </row>
    <row r="9" spans="1:30" s="329" customFormat="1" ht="18.75">
      <c r="A9" s="662" t="s">
        <v>1208</v>
      </c>
      <c r="B9" s="571"/>
      <c r="C9" s="247"/>
      <c r="D9" s="571"/>
      <c r="E9" s="553"/>
      <c r="I9" s="818">
        <v>194.65</v>
      </c>
      <c r="J9" s="661"/>
      <c r="K9" s="677"/>
      <c r="L9" s="818">
        <v>194.65</v>
      </c>
      <c r="M9" s="659">
        <f t="shared" ref="M9:M11" si="3">M8+L9</f>
        <v>17450.330000000002</v>
      </c>
      <c r="N9" s="679">
        <v>43244</v>
      </c>
      <c r="O9" s="683"/>
    </row>
    <row r="10" spans="1:30" s="329" customFormat="1" ht="18.75">
      <c r="A10" s="662" t="s">
        <v>1208</v>
      </c>
      <c r="B10" s="571"/>
      <c r="C10" s="247"/>
      <c r="D10" s="571"/>
      <c r="E10" s="553"/>
      <c r="I10" s="818">
        <v>96.35</v>
      </c>
      <c r="J10" s="661"/>
      <c r="K10" s="677"/>
      <c r="L10" s="818">
        <v>96.35</v>
      </c>
      <c r="M10" s="659">
        <f t="shared" si="3"/>
        <v>17546.68</v>
      </c>
      <c r="N10" s="679">
        <v>43248</v>
      </c>
      <c r="O10" s="683"/>
    </row>
    <row r="11" spans="1:30" s="329" customFormat="1" ht="18.75">
      <c r="A11" s="676">
        <v>43250</v>
      </c>
      <c r="B11" s="571">
        <v>3</v>
      </c>
      <c r="C11" s="247">
        <f t="shared" ref="C11" si="4">EDATE(A11,B11)</f>
        <v>43342</v>
      </c>
      <c r="D11" s="571" t="s">
        <v>1205</v>
      </c>
      <c r="E11" s="553">
        <v>405</v>
      </c>
      <c r="I11" s="582"/>
      <c r="J11" s="661">
        <v>405</v>
      </c>
      <c r="K11" s="677">
        <v>14.33</v>
      </c>
      <c r="L11" s="661">
        <f t="shared" si="1"/>
        <v>390.67</v>
      </c>
      <c r="M11" s="682">
        <f t="shared" si="3"/>
        <v>17937.349999999999</v>
      </c>
      <c r="N11" s="679">
        <v>43251</v>
      </c>
      <c r="O11" s="683"/>
    </row>
    <row r="12" spans="1:30" s="329" customFormat="1" ht="18.75">
      <c r="A12" s="676"/>
      <c r="B12" s="571"/>
      <c r="C12" s="247"/>
      <c r="D12" s="571"/>
      <c r="E12" s="553"/>
      <c r="I12" s="661">
        <f>SUM(I3:I11)</f>
        <v>663.12</v>
      </c>
      <c r="K12" s="677"/>
      <c r="L12" s="661"/>
      <c r="M12" s="659"/>
      <c r="N12" s="679"/>
      <c r="O12" s="683"/>
    </row>
    <row r="13" spans="1:30" s="329" customFormat="1" ht="18.75">
      <c r="A13" s="676"/>
      <c r="B13" s="571"/>
      <c r="C13" s="247"/>
      <c r="D13" s="571"/>
      <c r="E13" s="553"/>
      <c r="I13" s="582"/>
      <c r="J13" s="661"/>
      <c r="K13" s="677"/>
      <c r="L13" s="661"/>
      <c r="M13" s="659"/>
      <c r="N13" s="679"/>
      <c r="O13" s="683"/>
    </row>
    <row r="14" spans="1:30">
      <c r="A14"/>
      <c r="B14"/>
      <c r="C14" s="247"/>
      <c r="D14"/>
      <c r="H14"/>
      <c r="I14" s="70"/>
      <c r="J14" s="246"/>
      <c r="K14" s="246"/>
      <c r="L14" s="661"/>
      <c r="M14" s="659"/>
    </row>
    <row r="15" spans="1:30">
      <c r="A15"/>
      <c r="B15"/>
      <c r="C15" s="247"/>
      <c r="D15"/>
      <c r="H15"/>
      <c r="I15" s="70"/>
      <c r="J15" s="246"/>
      <c r="K15" s="246"/>
      <c r="L15" s="661"/>
      <c r="M15" s="659"/>
    </row>
    <row r="16" spans="1:30">
      <c r="A16"/>
      <c r="B16"/>
      <c r="C16" s="247"/>
      <c r="D16"/>
      <c r="H16"/>
      <c r="I16" s="70"/>
      <c r="J16" s="246"/>
      <c r="K16" s="246"/>
      <c r="L16" s="661"/>
      <c r="M16" s="659"/>
    </row>
    <row r="17" spans="1:30" s="316" customFormat="1" ht="54.75">
      <c r="A17" s="316" t="s">
        <v>1112</v>
      </c>
      <c r="C17" s="742"/>
      <c r="E17" s="743"/>
      <c r="I17" s="744"/>
      <c r="J17" s="745"/>
      <c r="K17" s="745"/>
      <c r="L17" s="745"/>
    </row>
    <row r="18" spans="1:30" s="753" customFormat="1" ht="19.5">
      <c r="A18" s="746" t="s">
        <v>806</v>
      </c>
      <c r="B18" s="747" t="s">
        <v>781</v>
      </c>
      <c r="C18" s="748" t="s">
        <v>782</v>
      </c>
      <c r="D18" s="747" t="s">
        <v>780</v>
      </c>
      <c r="E18" s="749" t="s">
        <v>906</v>
      </c>
      <c r="F18" s="749" t="s">
        <v>907</v>
      </c>
      <c r="G18" s="750" t="s">
        <v>801</v>
      </c>
      <c r="H18" s="748" t="s">
        <v>783</v>
      </c>
      <c r="I18" s="748" t="s">
        <v>1068</v>
      </c>
      <c r="J18" s="751" t="s">
        <v>1103</v>
      </c>
      <c r="K18" s="752"/>
    </row>
    <row r="19" spans="1:30" s="753" customFormat="1" ht="19.5">
      <c r="A19" s="746"/>
      <c r="B19" s="747"/>
      <c r="C19" s="748"/>
      <c r="D19" s="747"/>
      <c r="E19" s="749"/>
      <c r="F19" s="749"/>
      <c r="G19" s="750"/>
      <c r="H19" s="748"/>
      <c r="I19" s="748"/>
      <c r="J19" s="751"/>
      <c r="K19" s="752"/>
    </row>
    <row r="20" spans="1:30" s="480" customFormat="1">
      <c r="A20" s="811"/>
      <c r="B20" s="811"/>
      <c r="C20" s="812"/>
      <c r="D20" s="813"/>
      <c r="E20" s="804"/>
      <c r="F20" s="805"/>
      <c r="G20" s="806"/>
      <c r="H20" s="805"/>
      <c r="I20" s="807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4"/>
    </row>
    <row r="21" spans="1:30" s="480" customFormat="1">
      <c r="A21" s="814">
        <v>43252</v>
      </c>
      <c r="B21" s="814">
        <v>43252</v>
      </c>
      <c r="C21" s="812">
        <v>1</v>
      </c>
      <c r="D21" s="813">
        <f t="shared" ref="D21:D32" si="5">EDATE(B21,C21)</f>
        <v>43282</v>
      </c>
      <c r="E21" s="804" t="s">
        <v>911</v>
      </c>
      <c r="F21" s="805" t="s">
        <v>990</v>
      </c>
      <c r="G21" s="806">
        <v>96</v>
      </c>
      <c r="H21" s="805" t="s">
        <v>785</v>
      </c>
      <c r="I21" s="807"/>
      <c r="J21" s="810" t="s">
        <v>597</v>
      </c>
      <c r="K21" s="810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  <c r="AB21" s="704"/>
      <c r="AC21" s="704"/>
      <c r="AD21" s="704"/>
    </row>
    <row r="22" spans="1:30" s="480" customFormat="1">
      <c r="A22" s="814">
        <v>43252</v>
      </c>
      <c r="B22" s="814">
        <v>43252</v>
      </c>
      <c r="C22" s="812">
        <v>3</v>
      </c>
      <c r="D22" s="813">
        <f t="shared" si="5"/>
        <v>43344</v>
      </c>
      <c r="E22" s="804" t="s">
        <v>911</v>
      </c>
      <c r="F22" s="805" t="s">
        <v>532</v>
      </c>
      <c r="G22" s="806">
        <v>390</v>
      </c>
      <c r="H22" s="805" t="s">
        <v>785</v>
      </c>
      <c r="I22" s="805">
        <v>1911</v>
      </c>
      <c r="J22" s="810" t="s">
        <v>597</v>
      </c>
      <c r="K22" s="810"/>
      <c r="L22" s="704"/>
      <c r="M22" s="704"/>
      <c r="N22" s="704"/>
      <c r="O22" s="704"/>
      <c r="P22" s="704"/>
      <c r="Q22" s="704"/>
      <c r="R22" s="704"/>
      <c r="S22" s="704"/>
      <c r="T22" s="704"/>
      <c r="U22" s="704"/>
      <c r="V22" s="704"/>
      <c r="W22" s="704"/>
      <c r="X22" s="704"/>
      <c r="Y22" s="704"/>
      <c r="Z22" s="704"/>
      <c r="AA22" s="704"/>
      <c r="AB22" s="704"/>
      <c r="AC22" s="704"/>
      <c r="AD22" s="704"/>
    </row>
    <row r="23" spans="1:30" s="480" customFormat="1">
      <c r="A23" s="814">
        <v>43252</v>
      </c>
      <c r="B23" s="814">
        <v>43252</v>
      </c>
      <c r="C23" s="812">
        <v>3</v>
      </c>
      <c r="D23" s="813">
        <f t="shared" si="5"/>
        <v>43344</v>
      </c>
      <c r="E23" s="804" t="s">
        <v>911</v>
      </c>
      <c r="F23" s="808" t="s">
        <v>644</v>
      </c>
      <c r="G23" s="806">
        <v>390</v>
      </c>
      <c r="H23" s="805" t="s">
        <v>785</v>
      </c>
      <c r="I23" s="807"/>
      <c r="J23" s="810" t="s">
        <v>597</v>
      </c>
      <c r="K23" s="810"/>
      <c r="L23" s="704"/>
      <c r="M23" s="704"/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704"/>
      <c r="AA23" s="704"/>
      <c r="AB23" s="704"/>
      <c r="AC23" s="704"/>
      <c r="AD23" s="704"/>
    </row>
    <row r="24" spans="1:30" s="480" customFormat="1">
      <c r="A24" s="814">
        <v>43252</v>
      </c>
      <c r="B24" s="814">
        <v>43252</v>
      </c>
      <c r="C24" s="812">
        <v>6</v>
      </c>
      <c r="D24" s="813">
        <f t="shared" si="5"/>
        <v>43435</v>
      </c>
      <c r="E24" s="804" t="s">
        <v>911</v>
      </c>
      <c r="F24" s="808" t="s">
        <v>778</v>
      </c>
      <c r="G24" s="806">
        <v>741</v>
      </c>
      <c r="H24" s="805" t="s">
        <v>785</v>
      </c>
      <c r="I24" s="807"/>
      <c r="J24" s="810" t="s">
        <v>597</v>
      </c>
      <c r="K24" s="810"/>
      <c r="L24" s="704"/>
      <c r="M24" s="704"/>
      <c r="N24" s="704"/>
      <c r="O24" s="704"/>
      <c r="P24" s="704"/>
      <c r="Q24" s="704"/>
      <c r="R24" s="704"/>
      <c r="S24" s="704"/>
      <c r="T24" s="704"/>
      <c r="U24" s="704"/>
      <c r="V24" s="704"/>
      <c r="W24" s="704"/>
      <c r="X24" s="704"/>
      <c r="Y24" s="704"/>
      <c r="Z24" s="704"/>
      <c r="AA24" s="704"/>
      <c r="AB24" s="704"/>
      <c r="AC24" s="704"/>
      <c r="AD24" s="704"/>
    </row>
    <row r="25" spans="1:30" s="480" customFormat="1">
      <c r="A25" s="814">
        <v>43252</v>
      </c>
      <c r="B25" s="814">
        <v>43252</v>
      </c>
      <c r="C25" s="812">
        <v>4</v>
      </c>
      <c r="D25" s="813">
        <f t="shared" si="5"/>
        <v>43374</v>
      </c>
      <c r="E25" s="804" t="s">
        <v>911</v>
      </c>
      <c r="F25" s="805" t="s">
        <v>641</v>
      </c>
      <c r="G25" s="806">
        <v>390</v>
      </c>
      <c r="H25" s="805" t="s">
        <v>785</v>
      </c>
      <c r="I25" s="807"/>
      <c r="J25" s="810" t="s">
        <v>597</v>
      </c>
      <c r="K25" s="810"/>
      <c r="L25" s="704"/>
      <c r="M25" s="704"/>
      <c r="N25" s="704"/>
      <c r="O25" s="704"/>
      <c r="P25" s="704"/>
      <c r="Q25" s="704"/>
      <c r="R25" s="704"/>
      <c r="S25" s="704"/>
      <c r="T25" s="704"/>
      <c r="U25" s="704"/>
      <c r="V25" s="704"/>
      <c r="W25" s="704"/>
      <c r="X25" s="704"/>
      <c r="Y25" s="704"/>
      <c r="Z25" s="704"/>
      <c r="AA25" s="704"/>
      <c r="AB25" s="704"/>
      <c r="AC25" s="704"/>
      <c r="AD25" s="704"/>
    </row>
    <row r="26" spans="1:30" s="480" customFormat="1">
      <c r="A26" s="814">
        <v>43251</v>
      </c>
      <c r="B26" s="814">
        <v>43251</v>
      </c>
      <c r="C26" s="812">
        <v>6</v>
      </c>
      <c r="D26" s="813">
        <f t="shared" si="5"/>
        <v>43434</v>
      </c>
      <c r="E26" s="804" t="s">
        <v>1203</v>
      </c>
      <c r="F26" s="808" t="s">
        <v>396</v>
      </c>
      <c r="G26" s="806">
        <v>745</v>
      </c>
      <c r="H26" s="805" t="s">
        <v>785</v>
      </c>
      <c r="I26" s="805">
        <v>2300</v>
      </c>
      <c r="J26" s="810" t="s">
        <v>597</v>
      </c>
      <c r="K26" s="810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</row>
    <row r="27" spans="1:30" s="480" customFormat="1">
      <c r="A27" s="814">
        <v>43251</v>
      </c>
      <c r="B27" s="814">
        <v>43251</v>
      </c>
      <c r="C27" s="812" t="s">
        <v>1197</v>
      </c>
      <c r="D27" s="813" t="e">
        <f t="shared" si="5"/>
        <v>#VALUE!</v>
      </c>
      <c r="E27" s="804" t="s">
        <v>911</v>
      </c>
      <c r="F27" s="805" t="s">
        <v>1202</v>
      </c>
      <c r="G27" s="806">
        <v>245</v>
      </c>
      <c r="H27" s="805" t="s">
        <v>785</v>
      </c>
      <c r="I27" s="807"/>
      <c r="J27" s="810" t="s">
        <v>597</v>
      </c>
      <c r="K27" s="810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</row>
    <row r="28" spans="1:30" s="480" customFormat="1">
      <c r="A28" s="814">
        <v>43251</v>
      </c>
      <c r="B28" s="814">
        <v>43251</v>
      </c>
      <c r="C28" s="812">
        <v>3</v>
      </c>
      <c r="D28" s="813">
        <f t="shared" si="5"/>
        <v>43343</v>
      </c>
      <c r="E28" s="804" t="s">
        <v>911</v>
      </c>
      <c r="F28" s="809" t="s">
        <v>1201</v>
      </c>
      <c r="G28" s="806">
        <v>390</v>
      </c>
      <c r="H28" s="805" t="s">
        <v>785</v>
      </c>
      <c r="I28" s="807"/>
      <c r="J28" s="810" t="s">
        <v>597</v>
      </c>
      <c r="K28" s="810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704"/>
      <c r="AC28" s="704"/>
      <c r="AD28" s="704"/>
    </row>
    <row r="29" spans="1:30" s="480" customFormat="1">
      <c r="A29" s="814">
        <v>43250</v>
      </c>
      <c r="B29" s="814">
        <v>43250</v>
      </c>
      <c r="C29" s="812">
        <v>3</v>
      </c>
      <c r="D29" s="813">
        <f t="shared" si="5"/>
        <v>43342</v>
      </c>
      <c r="E29" s="804" t="s">
        <v>911</v>
      </c>
      <c r="F29" s="805" t="s">
        <v>127</v>
      </c>
      <c r="G29" s="806">
        <v>390</v>
      </c>
      <c r="H29" s="805" t="s">
        <v>785</v>
      </c>
      <c r="I29" s="807"/>
      <c r="J29" s="810" t="s">
        <v>597</v>
      </c>
      <c r="K29" s="810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</row>
    <row r="30" spans="1:30" s="480" customFormat="1">
      <c r="A30" s="814">
        <v>43250</v>
      </c>
      <c r="B30" s="814">
        <v>43250</v>
      </c>
      <c r="C30" s="812">
        <v>3</v>
      </c>
      <c r="D30" s="813">
        <f t="shared" si="5"/>
        <v>43342</v>
      </c>
      <c r="E30" s="804" t="s">
        <v>911</v>
      </c>
      <c r="F30" s="809" t="s">
        <v>1200</v>
      </c>
      <c r="G30" s="806">
        <v>390</v>
      </c>
      <c r="H30" s="805" t="s">
        <v>785</v>
      </c>
      <c r="I30" s="807"/>
      <c r="J30" s="810" t="s">
        <v>597</v>
      </c>
      <c r="K30" s="810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</row>
    <row r="31" spans="1:30" s="480" customFormat="1">
      <c r="A31" s="814">
        <v>43250</v>
      </c>
      <c r="B31" s="814">
        <v>43250</v>
      </c>
      <c r="C31" s="812">
        <v>1</v>
      </c>
      <c r="D31" s="813">
        <f t="shared" si="5"/>
        <v>43281</v>
      </c>
      <c r="E31" s="804" t="s">
        <v>911</v>
      </c>
      <c r="F31" s="805" t="s">
        <v>1199</v>
      </c>
      <c r="G31" s="806">
        <v>140</v>
      </c>
      <c r="H31" s="805" t="s">
        <v>785</v>
      </c>
      <c r="I31" s="807"/>
      <c r="J31" s="810" t="s">
        <v>597</v>
      </c>
      <c r="K31" s="810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</row>
    <row r="32" spans="1:30" s="480" customFormat="1">
      <c r="A32" s="720">
        <v>43250</v>
      </c>
      <c r="B32" s="720">
        <v>43249</v>
      </c>
      <c r="C32" s="700">
        <v>3</v>
      </c>
      <c r="D32" s="701">
        <f t="shared" si="5"/>
        <v>43341</v>
      </c>
      <c r="E32" s="570" t="s">
        <v>1238</v>
      </c>
      <c r="F32" s="700" t="s">
        <v>1198</v>
      </c>
      <c r="G32" s="799">
        <v>390</v>
      </c>
      <c r="H32" s="700" t="s">
        <v>785</v>
      </c>
      <c r="I32" s="700">
        <v>1856.5</v>
      </c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704"/>
      <c r="AA32" s="704"/>
      <c r="AB32" s="704"/>
      <c r="AC32" s="704"/>
      <c r="AD32" s="704"/>
    </row>
    <row r="33" spans="1:30" s="480" customFormat="1">
      <c r="A33" s="720">
        <v>43250</v>
      </c>
      <c r="B33" s="720">
        <v>43251</v>
      </c>
      <c r="C33" s="700" t="s">
        <v>1237</v>
      </c>
      <c r="D33" s="701">
        <v>43281</v>
      </c>
      <c r="E33" s="570" t="s">
        <v>1236</v>
      </c>
      <c r="F33" s="700" t="s">
        <v>960</v>
      </c>
      <c r="G33" s="799">
        <v>266</v>
      </c>
      <c r="H33" s="700" t="s">
        <v>785</v>
      </c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  <c r="AB33" s="704"/>
      <c r="AC33" s="704"/>
      <c r="AD33" s="704"/>
    </row>
    <row r="34" spans="1:30" s="480" customFormat="1">
      <c r="A34" s="720">
        <v>43250</v>
      </c>
      <c r="B34" s="720">
        <v>43250</v>
      </c>
      <c r="C34" s="700">
        <v>1</v>
      </c>
      <c r="D34" s="701">
        <f>EDATE(B34,C34)</f>
        <v>43281</v>
      </c>
      <c r="E34" s="570" t="s">
        <v>1239</v>
      </c>
      <c r="F34" s="700" t="s">
        <v>389</v>
      </c>
      <c r="G34" s="799">
        <v>140</v>
      </c>
      <c r="H34" s="700" t="s">
        <v>785</v>
      </c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704"/>
      <c r="AC34" s="704"/>
      <c r="AD34" s="704"/>
    </row>
    <row r="35" spans="1:30" s="480" customFormat="1" ht="34.5">
      <c r="A35" s="720">
        <v>43250</v>
      </c>
      <c r="B35" s="720">
        <v>43250</v>
      </c>
      <c r="C35" s="700">
        <v>6</v>
      </c>
      <c r="D35" s="701">
        <f t="shared" ref="D35:D39" si="6">EDATE(B35,C35)</f>
        <v>43434</v>
      </c>
      <c r="E35" s="820" t="s">
        <v>1240</v>
      </c>
      <c r="F35" s="796" t="s">
        <v>396</v>
      </c>
      <c r="G35" s="482" t="s">
        <v>1167</v>
      </c>
      <c r="H35" s="700" t="s">
        <v>785</v>
      </c>
      <c r="J35" s="480">
        <v>745</v>
      </c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</row>
    <row r="36" spans="1:30" s="480" customFormat="1">
      <c r="A36" s="720">
        <v>43250</v>
      </c>
      <c r="B36" s="720">
        <v>43250</v>
      </c>
      <c r="C36" s="700">
        <v>6</v>
      </c>
      <c r="D36" s="701">
        <f t="shared" si="6"/>
        <v>43434</v>
      </c>
      <c r="E36" s="570" t="s">
        <v>1227</v>
      </c>
      <c r="F36" s="700" t="s">
        <v>497</v>
      </c>
      <c r="G36" s="799">
        <v>670.5</v>
      </c>
      <c r="H36" s="700" t="s">
        <v>785</v>
      </c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</row>
    <row r="37" spans="1:30" s="480" customFormat="1">
      <c r="A37" s="720">
        <v>43250</v>
      </c>
      <c r="B37" s="720">
        <v>43250</v>
      </c>
      <c r="C37" s="700">
        <v>3</v>
      </c>
      <c r="D37" s="701">
        <f t="shared" si="6"/>
        <v>43342</v>
      </c>
      <c r="E37" s="570" t="s">
        <v>1226</v>
      </c>
      <c r="F37" s="797" t="s">
        <v>397</v>
      </c>
      <c r="G37" s="799">
        <v>390</v>
      </c>
      <c r="H37" s="700" t="s">
        <v>785</v>
      </c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</row>
    <row r="38" spans="1:30" s="282" customFormat="1">
      <c r="A38" s="803">
        <v>43245</v>
      </c>
      <c r="B38" s="803">
        <v>43245</v>
      </c>
      <c r="C38" s="571">
        <v>3</v>
      </c>
      <c r="D38" s="679">
        <f t="shared" si="6"/>
        <v>43337</v>
      </c>
      <c r="E38" s="819" t="s">
        <v>1225</v>
      </c>
      <c r="F38" s="571" t="s">
        <v>488</v>
      </c>
      <c r="G38" s="799">
        <v>741</v>
      </c>
      <c r="H38" s="571" t="s">
        <v>785</v>
      </c>
      <c r="I38" s="571">
        <v>741</v>
      </c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</row>
    <row r="39" spans="1:30" s="480" customFormat="1">
      <c r="A39" s="720">
        <v>43248</v>
      </c>
      <c r="B39" s="720">
        <v>43248</v>
      </c>
      <c r="C39" s="700">
        <v>3</v>
      </c>
      <c r="D39" s="701">
        <f t="shared" si="6"/>
        <v>43340</v>
      </c>
      <c r="E39" s="570" t="s">
        <v>1224</v>
      </c>
      <c r="F39" s="700" t="s">
        <v>1127</v>
      </c>
      <c r="G39" s="799">
        <v>351</v>
      </c>
      <c r="H39" s="700" t="s">
        <v>785</v>
      </c>
      <c r="I39" s="798">
        <v>408.5</v>
      </c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704"/>
      <c r="AD39" s="704"/>
    </row>
    <row r="40" spans="1:30" s="480" customFormat="1">
      <c r="A40" s="720">
        <v>43248</v>
      </c>
      <c r="B40" s="720">
        <v>43248</v>
      </c>
      <c r="C40" s="700">
        <v>2</v>
      </c>
      <c r="D40" s="701">
        <f t="shared" ref="D40:D49" si="7">EDATE(B40,C40)</f>
        <v>43309</v>
      </c>
      <c r="E40" s="570" t="s">
        <v>1223</v>
      </c>
      <c r="F40" s="700" t="s">
        <v>630</v>
      </c>
      <c r="G40" s="799">
        <v>186</v>
      </c>
      <c r="H40" s="700" t="s">
        <v>785</v>
      </c>
      <c r="I40" s="700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04"/>
      <c r="AD40" s="704"/>
    </row>
    <row r="41" spans="1:30" s="282" customFormat="1">
      <c r="A41" s="803">
        <v>43248</v>
      </c>
      <c r="B41" s="803">
        <v>43248</v>
      </c>
      <c r="C41" s="571">
        <v>1</v>
      </c>
      <c r="D41" s="679">
        <f t="shared" si="7"/>
        <v>43279</v>
      </c>
      <c r="E41" s="570" t="s">
        <v>1222</v>
      </c>
      <c r="F41" s="571" t="s">
        <v>791</v>
      </c>
      <c r="G41" s="799">
        <v>140</v>
      </c>
      <c r="H41" s="571" t="s">
        <v>785</v>
      </c>
      <c r="I41" s="571">
        <v>140</v>
      </c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</row>
    <row r="42" spans="1:30" s="480" customFormat="1">
      <c r="A42" s="720">
        <v>43248</v>
      </c>
      <c r="B42" s="720">
        <v>43248</v>
      </c>
      <c r="C42" s="700">
        <v>1</v>
      </c>
      <c r="D42" s="701">
        <f t="shared" si="7"/>
        <v>43279</v>
      </c>
      <c r="E42" s="570" t="s">
        <v>1221</v>
      </c>
      <c r="F42" s="700" t="s">
        <v>1062</v>
      </c>
      <c r="G42" s="799">
        <v>140</v>
      </c>
      <c r="H42" s="700" t="s">
        <v>785</v>
      </c>
      <c r="I42" s="798">
        <v>408.5</v>
      </c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4"/>
      <c r="AD42" s="704"/>
    </row>
    <row r="43" spans="1:30" s="480" customFormat="1">
      <c r="A43" s="720">
        <v>43248</v>
      </c>
      <c r="B43" s="720">
        <v>43248</v>
      </c>
      <c r="C43" s="700">
        <v>1</v>
      </c>
      <c r="D43" s="701">
        <f t="shared" si="7"/>
        <v>43279</v>
      </c>
      <c r="E43" s="570" t="s">
        <v>1220</v>
      </c>
      <c r="F43" s="700" t="s">
        <v>776</v>
      </c>
      <c r="G43" s="799">
        <v>140</v>
      </c>
      <c r="H43" s="700" t="s">
        <v>785</v>
      </c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704"/>
      <c r="AA43" s="704"/>
      <c r="AB43" s="704"/>
      <c r="AC43" s="704"/>
      <c r="AD43" s="704"/>
    </row>
    <row r="44" spans="1:30" s="480" customFormat="1">
      <c r="A44" s="720">
        <v>43247</v>
      </c>
      <c r="B44" s="720">
        <v>43247</v>
      </c>
      <c r="C44" s="700">
        <v>3</v>
      </c>
      <c r="D44" s="701">
        <f t="shared" si="7"/>
        <v>43339</v>
      </c>
      <c r="E44" s="570" t="s">
        <v>1219</v>
      </c>
      <c r="F44" s="700" t="s">
        <v>770</v>
      </c>
      <c r="G44" s="799">
        <v>390</v>
      </c>
      <c r="H44" s="700" t="s">
        <v>785</v>
      </c>
      <c r="I44" s="700">
        <v>920</v>
      </c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  <c r="AA44" s="704"/>
      <c r="AB44" s="704"/>
      <c r="AC44" s="704"/>
      <c r="AD44" s="704"/>
    </row>
    <row r="45" spans="1:30" s="480" customFormat="1">
      <c r="A45" s="720">
        <v>43247</v>
      </c>
      <c r="B45" s="720">
        <v>43247</v>
      </c>
      <c r="C45" s="700">
        <v>1</v>
      </c>
      <c r="D45" s="701">
        <f t="shared" si="7"/>
        <v>43278</v>
      </c>
      <c r="E45" s="570" t="s">
        <v>1218</v>
      </c>
      <c r="F45" s="700" t="s">
        <v>728</v>
      </c>
      <c r="G45" s="799">
        <v>140</v>
      </c>
      <c r="H45" s="700" t="s">
        <v>785</v>
      </c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704"/>
      <c r="AA45" s="704"/>
      <c r="AB45" s="704"/>
      <c r="AC45" s="704"/>
      <c r="AD45" s="704"/>
    </row>
    <row r="46" spans="1:30" s="480" customFormat="1">
      <c r="A46" s="720">
        <v>43247</v>
      </c>
      <c r="B46" s="720">
        <v>43247</v>
      </c>
      <c r="C46" s="700">
        <v>3</v>
      </c>
      <c r="D46" s="701">
        <f t="shared" si="7"/>
        <v>43339</v>
      </c>
      <c r="E46" s="570" t="s">
        <v>1217</v>
      </c>
      <c r="F46" s="700" t="s">
        <v>504</v>
      </c>
      <c r="G46" s="799">
        <v>390</v>
      </c>
      <c r="H46" s="700" t="s">
        <v>785</v>
      </c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704"/>
      <c r="Z46" s="704"/>
      <c r="AA46" s="704"/>
      <c r="AB46" s="704"/>
      <c r="AC46" s="704"/>
      <c r="AD46" s="704"/>
    </row>
    <row r="47" spans="1:30" s="329" customFormat="1">
      <c r="A47" s="821">
        <v>43246</v>
      </c>
      <c r="B47" s="821">
        <v>43246</v>
      </c>
      <c r="C47" s="576">
        <v>3</v>
      </c>
      <c r="D47" s="577">
        <f t="shared" si="7"/>
        <v>43338</v>
      </c>
      <c r="E47" s="680" t="s">
        <v>1196</v>
      </c>
      <c r="F47" s="596" t="s">
        <v>763</v>
      </c>
      <c r="G47" s="825">
        <v>-390</v>
      </c>
      <c r="H47" s="576" t="s">
        <v>785</v>
      </c>
      <c r="J47" s="329">
        <v>-390</v>
      </c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</row>
    <row r="48" spans="1:30" s="480" customFormat="1">
      <c r="A48" s="720">
        <v>43241</v>
      </c>
      <c r="B48" s="720">
        <v>43234</v>
      </c>
      <c r="C48" s="700">
        <v>1</v>
      </c>
      <c r="D48" s="701">
        <f t="shared" si="7"/>
        <v>43265</v>
      </c>
      <c r="E48" s="570" t="s">
        <v>1233</v>
      </c>
      <c r="F48" s="700" t="s">
        <v>565</v>
      </c>
      <c r="G48" s="799">
        <v>150</v>
      </c>
      <c r="H48" s="700" t="s">
        <v>785</v>
      </c>
      <c r="I48" s="700">
        <v>1561</v>
      </c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04"/>
      <c r="AA48" s="704"/>
      <c r="AB48" s="704"/>
      <c r="AC48" s="704"/>
      <c r="AD48" s="704"/>
    </row>
    <row r="49" spans="1:30" s="480" customFormat="1">
      <c r="A49" s="720">
        <v>43241</v>
      </c>
      <c r="B49" s="720">
        <v>43241</v>
      </c>
      <c r="C49" s="700">
        <v>1</v>
      </c>
      <c r="D49" s="701">
        <f t="shared" si="7"/>
        <v>43272</v>
      </c>
      <c r="E49" s="570" t="s">
        <v>1234</v>
      </c>
      <c r="F49" s="700" t="s">
        <v>1030</v>
      </c>
      <c r="G49" s="799">
        <v>190</v>
      </c>
      <c r="H49" s="700" t="s">
        <v>785</v>
      </c>
      <c r="L49" s="704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4"/>
      <c r="Y49" s="704"/>
      <c r="Z49" s="704"/>
      <c r="AA49" s="704"/>
      <c r="AB49" s="704"/>
      <c r="AC49" s="704"/>
      <c r="AD49" s="704"/>
    </row>
    <row r="50" spans="1:30" s="480" customFormat="1">
      <c r="A50" s="720">
        <v>43241</v>
      </c>
      <c r="B50" s="720">
        <v>43241</v>
      </c>
      <c r="C50" s="700">
        <v>3</v>
      </c>
      <c r="D50" s="701">
        <f>EDATE(B50,C50)</f>
        <v>43333</v>
      </c>
      <c r="E50" s="570" t="s">
        <v>1235</v>
      </c>
      <c r="F50" s="700" t="s">
        <v>761</v>
      </c>
      <c r="G50" s="799">
        <v>390</v>
      </c>
      <c r="H50" s="700" t="s">
        <v>785</v>
      </c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  <c r="AB50" s="704"/>
      <c r="AC50" s="704"/>
      <c r="AD50" s="704"/>
    </row>
    <row r="51" spans="1:30" s="480" customFormat="1">
      <c r="A51" s="720">
        <v>43241</v>
      </c>
      <c r="B51" s="720">
        <v>43241</v>
      </c>
      <c r="C51" s="700">
        <v>3</v>
      </c>
      <c r="D51" s="701">
        <f t="shared" ref="D51:D58" si="8">EDATE(B51,C51)</f>
        <v>43333</v>
      </c>
      <c r="E51" s="570" t="s">
        <v>1232</v>
      </c>
      <c r="F51" s="700" t="s">
        <v>626</v>
      </c>
      <c r="G51" s="799">
        <v>351</v>
      </c>
      <c r="H51" s="700" t="s">
        <v>785</v>
      </c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  <c r="AB51" s="704"/>
      <c r="AC51" s="704"/>
      <c r="AD51" s="704"/>
    </row>
    <row r="52" spans="1:30" s="480" customFormat="1">
      <c r="A52" s="720">
        <v>43241</v>
      </c>
      <c r="B52" s="720">
        <v>43241</v>
      </c>
      <c r="C52" s="700">
        <v>3</v>
      </c>
      <c r="D52" s="701">
        <f t="shared" si="8"/>
        <v>43333</v>
      </c>
      <c r="E52" s="570" t="s">
        <v>1231</v>
      </c>
      <c r="F52" s="700" t="s">
        <v>626</v>
      </c>
      <c r="G52" s="799">
        <v>890</v>
      </c>
      <c r="H52" s="700" t="s">
        <v>785</v>
      </c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</row>
    <row r="53" spans="1:30" s="480" customFormat="1">
      <c r="A53" s="720">
        <v>43241</v>
      </c>
      <c r="B53" s="720">
        <v>43241</v>
      </c>
      <c r="C53" s="700">
        <v>1</v>
      </c>
      <c r="D53" s="701">
        <f t="shared" si="8"/>
        <v>43272</v>
      </c>
      <c r="E53" s="570" t="s">
        <v>1230</v>
      </c>
      <c r="F53" s="700" t="s">
        <v>499</v>
      </c>
      <c r="G53" s="799">
        <v>140</v>
      </c>
      <c r="H53" s="700" t="s">
        <v>785</v>
      </c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  <c r="AB53" s="704"/>
      <c r="AC53" s="704"/>
      <c r="AD53" s="704"/>
    </row>
    <row r="54" spans="1:30" s="480" customFormat="1">
      <c r="A54" s="720">
        <v>43240</v>
      </c>
      <c r="B54" s="720">
        <v>43240</v>
      </c>
      <c r="C54" s="700">
        <v>1</v>
      </c>
      <c r="D54" s="701">
        <f t="shared" si="8"/>
        <v>43271</v>
      </c>
      <c r="E54" s="570" t="s">
        <v>1229</v>
      </c>
      <c r="F54" s="700" t="s">
        <v>1185</v>
      </c>
      <c r="G54" s="799">
        <v>140</v>
      </c>
      <c r="H54" s="700" t="s">
        <v>785</v>
      </c>
      <c r="I54" s="700">
        <v>1060</v>
      </c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</row>
    <row r="55" spans="1:30" s="608" customFormat="1">
      <c r="A55" s="822">
        <v>43240</v>
      </c>
      <c r="B55" s="822">
        <v>43240</v>
      </c>
      <c r="C55" s="596">
        <v>3</v>
      </c>
      <c r="D55" s="603">
        <f t="shared" si="8"/>
        <v>43332</v>
      </c>
      <c r="E55" s="823" t="s">
        <v>1228</v>
      </c>
      <c r="F55" s="596" t="s">
        <v>763</v>
      </c>
      <c r="G55" s="611">
        <v>390</v>
      </c>
      <c r="H55" s="596" t="s">
        <v>785</v>
      </c>
      <c r="L55" s="596"/>
      <c r="M55" s="596"/>
      <c r="N55" s="596"/>
      <c r="O55" s="596"/>
      <c r="P55" s="596"/>
      <c r="Q55" s="596"/>
      <c r="R55" s="596"/>
      <c r="S55" s="596"/>
      <c r="T55" s="596"/>
      <c r="U55" s="596"/>
      <c r="V55" s="596"/>
      <c r="W55" s="596"/>
      <c r="X55" s="596"/>
      <c r="Y55" s="596"/>
      <c r="Z55" s="596"/>
      <c r="AA55" s="596"/>
      <c r="AB55" s="596"/>
      <c r="AC55" s="596"/>
      <c r="AD55" s="596"/>
    </row>
    <row r="56" spans="1:30" s="480" customFormat="1">
      <c r="A56" s="720">
        <v>43240</v>
      </c>
      <c r="B56" s="720">
        <v>43240</v>
      </c>
      <c r="C56" s="700">
        <v>1</v>
      </c>
      <c r="D56" s="701">
        <f t="shared" si="8"/>
        <v>43271</v>
      </c>
      <c r="E56" s="570" t="s">
        <v>1216</v>
      </c>
      <c r="F56" s="707" t="s">
        <v>579</v>
      </c>
      <c r="G56" s="799">
        <v>140</v>
      </c>
      <c r="H56" s="700" t="s">
        <v>785</v>
      </c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</row>
    <row r="57" spans="1:30" s="480" customFormat="1">
      <c r="A57" s="720">
        <v>43240</v>
      </c>
      <c r="B57" s="720">
        <v>43240</v>
      </c>
      <c r="C57" s="700">
        <v>3</v>
      </c>
      <c r="D57" s="701">
        <f t="shared" si="8"/>
        <v>43332</v>
      </c>
      <c r="E57" s="570" t="s">
        <v>1215</v>
      </c>
      <c r="F57" s="700" t="s">
        <v>625</v>
      </c>
      <c r="G57" s="799">
        <v>390</v>
      </c>
      <c r="H57" s="700" t="s">
        <v>785</v>
      </c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  <c r="AB57" s="704"/>
      <c r="AC57" s="704"/>
      <c r="AD57" s="704"/>
    </row>
    <row r="58" spans="1:30" s="480" customFormat="1">
      <c r="A58" s="720">
        <v>43239</v>
      </c>
      <c r="B58" s="720">
        <v>43239</v>
      </c>
      <c r="C58" s="700">
        <v>3</v>
      </c>
      <c r="D58" s="701">
        <f t="shared" si="8"/>
        <v>43331</v>
      </c>
      <c r="E58" s="570" t="s">
        <v>1214</v>
      </c>
      <c r="F58" s="707" t="s">
        <v>1244</v>
      </c>
      <c r="G58" s="799">
        <v>390</v>
      </c>
      <c r="H58" s="700" t="s">
        <v>785</v>
      </c>
      <c r="I58" s="700">
        <v>1310</v>
      </c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  <c r="AB58" s="704"/>
      <c r="AC58" s="704"/>
      <c r="AD58" s="704"/>
    </row>
    <row r="59" spans="1:30" s="480" customFormat="1">
      <c r="A59" s="720">
        <v>43239</v>
      </c>
      <c r="B59" s="720">
        <v>43239</v>
      </c>
      <c r="C59" s="700">
        <v>3</v>
      </c>
      <c r="D59" s="701">
        <f t="shared" ref="D59:D69" si="9">EDATE(B59,C59)</f>
        <v>43331</v>
      </c>
      <c r="E59" s="570" t="s">
        <v>1213</v>
      </c>
      <c r="F59" s="700" t="s">
        <v>1184</v>
      </c>
      <c r="G59" s="799">
        <v>390</v>
      </c>
      <c r="H59" s="700" t="s">
        <v>785</v>
      </c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</row>
    <row r="60" spans="1:30" s="480" customFormat="1">
      <c r="A60" s="720">
        <v>43239</v>
      </c>
      <c r="B60" s="720">
        <v>43239</v>
      </c>
      <c r="C60" s="700">
        <v>1</v>
      </c>
      <c r="D60" s="701">
        <f t="shared" si="9"/>
        <v>43270</v>
      </c>
      <c r="E60" s="570" t="s">
        <v>1212</v>
      </c>
      <c r="F60" s="700" t="s">
        <v>1025</v>
      </c>
      <c r="G60" s="799">
        <v>140</v>
      </c>
      <c r="H60" s="700" t="s">
        <v>785</v>
      </c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  <c r="AB60" s="704"/>
      <c r="AC60" s="704"/>
      <c r="AD60" s="704"/>
    </row>
    <row r="61" spans="1:30" s="480" customFormat="1" ht="14.25" customHeight="1">
      <c r="A61" s="720">
        <v>43239</v>
      </c>
      <c r="B61" s="720">
        <v>43239</v>
      </c>
      <c r="C61" s="700">
        <v>3</v>
      </c>
      <c r="D61" s="701">
        <f t="shared" si="9"/>
        <v>43331</v>
      </c>
      <c r="E61" s="570" t="s">
        <v>1246</v>
      </c>
      <c r="F61" s="700" t="s">
        <v>249</v>
      </c>
      <c r="G61" s="799">
        <v>390</v>
      </c>
      <c r="H61" s="700" t="s">
        <v>785</v>
      </c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  <c r="AB61" s="704"/>
      <c r="AC61" s="704"/>
      <c r="AD61" s="704"/>
    </row>
    <row r="62" spans="1:30" s="480" customFormat="1">
      <c r="A62" s="720">
        <v>43240</v>
      </c>
      <c r="B62" s="720">
        <v>43240</v>
      </c>
      <c r="C62" s="700">
        <v>1</v>
      </c>
      <c r="D62" s="701">
        <f t="shared" si="9"/>
        <v>43271</v>
      </c>
      <c r="E62" s="570" t="s">
        <v>1211</v>
      </c>
      <c r="F62" s="700" t="s">
        <v>577</v>
      </c>
      <c r="G62" s="799">
        <v>140</v>
      </c>
      <c r="H62" s="700" t="s">
        <v>785</v>
      </c>
      <c r="I62" s="700">
        <v>885</v>
      </c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</row>
    <row r="63" spans="1:30" s="480" customFormat="1">
      <c r="A63" s="720">
        <v>43238</v>
      </c>
      <c r="B63" s="720">
        <v>43238</v>
      </c>
      <c r="C63" s="700">
        <v>6</v>
      </c>
      <c r="D63" s="701">
        <f t="shared" si="9"/>
        <v>43422</v>
      </c>
      <c r="E63" s="570" t="s">
        <v>1210</v>
      </c>
      <c r="F63" s="700" t="s">
        <v>1245</v>
      </c>
      <c r="G63" s="799">
        <v>745</v>
      </c>
      <c r="H63" s="700" t="s">
        <v>785</v>
      </c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  <c r="AB63" s="704"/>
      <c r="AC63" s="704"/>
      <c r="AD63" s="704"/>
    </row>
    <row r="64" spans="1:30" s="480" customFormat="1">
      <c r="A64" s="720">
        <v>43237</v>
      </c>
      <c r="B64" s="720">
        <v>43237</v>
      </c>
      <c r="C64" s="700">
        <v>1</v>
      </c>
      <c r="D64" s="701">
        <f t="shared" si="9"/>
        <v>43268</v>
      </c>
      <c r="E64" s="570" t="s">
        <v>1209</v>
      </c>
      <c r="F64" s="700" t="s">
        <v>1018</v>
      </c>
      <c r="G64" s="799">
        <v>140</v>
      </c>
      <c r="H64" s="700" t="s">
        <v>785</v>
      </c>
      <c r="I64" s="700">
        <v>140</v>
      </c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</row>
    <row r="65" spans="1:30" s="480" customFormat="1">
      <c r="A65" s="720">
        <v>43235</v>
      </c>
      <c r="B65" s="720">
        <v>43235</v>
      </c>
      <c r="C65" s="700">
        <v>3</v>
      </c>
      <c r="D65" s="701">
        <f t="shared" si="9"/>
        <v>43327</v>
      </c>
      <c r="E65" s="570" t="s">
        <v>1183</v>
      </c>
      <c r="F65" s="700" t="s">
        <v>1175</v>
      </c>
      <c r="G65" s="799">
        <v>390</v>
      </c>
      <c r="H65" s="700" t="s">
        <v>785</v>
      </c>
      <c r="I65" s="700">
        <v>390</v>
      </c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704"/>
      <c r="AB65" s="704"/>
      <c r="AC65" s="704"/>
      <c r="AD65" s="704"/>
    </row>
    <row r="66" spans="1:30" s="480" customFormat="1">
      <c r="A66" s="720">
        <v>43234</v>
      </c>
      <c r="B66" s="720">
        <v>43234</v>
      </c>
      <c r="C66" s="700">
        <v>1</v>
      </c>
      <c r="D66" s="701">
        <f t="shared" si="9"/>
        <v>43265</v>
      </c>
      <c r="E66" s="570" t="s">
        <v>1182</v>
      </c>
      <c r="F66" s="700" t="s">
        <v>1166</v>
      </c>
      <c r="G66" s="799">
        <v>140</v>
      </c>
      <c r="H66" s="700" t="s">
        <v>785</v>
      </c>
      <c r="I66" s="700">
        <v>280</v>
      </c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704"/>
      <c r="Z66" s="704"/>
      <c r="AA66" s="704"/>
      <c r="AB66" s="704"/>
      <c r="AC66" s="704"/>
      <c r="AD66" s="704"/>
    </row>
    <row r="67" spans="1:30" s="480" customFormat="1">
      <c r="A67" s="720">
        <v>43234</v>
      </c>
      <c r="B67" s="720">
        <v>43234</v>
      </c>
      <c r="C67" s="700">
        <v>1</v>
      </c>
      <c r="D67" s="701">
        <f t="shared" si="9"/>
        <v>43265</v>
      </c>
      <c r="E67" s="570" t="s">
        <v>1181</v>
      </c>
      <c r="F67" s="700" t="s">
        <v>618</v>
      </c>
      <c r="G67" s="799">
        <v>140</v>
      </c>
      <c r="H67" s="700" t="s">
        <v>785</v>
      </c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04"/>
      <c r="AA67" s="704"/>
      <c r="AB67" s="704"/>
      <c r="AC67" s="704"/>
      <c r="AD67" s="704"/>
    </row>
    <row r="68" spans="1:30" s="480" customFormat="1">
      <c r="A68" s="720">
        <v>43233</v>
      </c>
      <c r="B68" s="720">
        <v>43233</v>
      </c>
      <c r="C68" s="700">
        <v>1</v>
      </c>
      <c r="D68" s="701">
        <f t="shared" si="9"/>
        <v>43264</v>
      </c>
      <c r="E68" s="570" t="s">
        <v>1180</v>
      </c>
      <c r="F68" s="700" t="s">
        <v>575</v>
      </c>
      <c r="G68" s="799">
        <v>140</v>
      </c>
      <c r="H68" s="700" t="s">
        <v>785</v>
      </c>
      <c r="I68" s="700">
        <v>1275</v>
      </c>
      <c r="L68" s="704"/>
      <c r="M68" s="704"/>
      <c r="N68" s="704"/>
      <c r="O68" s="704"/>
      <c r="P68" s="704"/>
      <c r="Q68" s="704"/>
      <c r="R68" s="704"/>
      <c r="S68" s="704"/>
      <c r="T68" s="704"/>
      <c r="U68" s="704"/>
      <c r="V68" s="704"/>
      <c r="W68" s="704"/>
      <c r="X68" s="704"/>
      <c r="Y68" s="704"/>
      <c r="Z68" s="704"/>
      <c r="AA68" s="704"/>
      <c r="AB68" s="704"/>
      <c r="AC68" s="704"/>
      <c r="AD68" s="704"/>
    </row>
    <row r="69" spans="1:30" s="780" customFormat="1">
      <c r="A69" s="775">
        <v>43232</v>
      </c>
      <c r="B69" s="775">
        <v>43232</v>
      </c>
      <c r="C69" s="776">
        <v>3</v>
      </c>
      <c r="D69" s="777">
        <f t="shared" si="9"/>
        <v>43324</v>
      </c>
      <c r="E69" s="778" t="s">
        <v>1179</v>
      </c>
      <c r="F69" s="776" t="s">
        <v>1165</v>
      </c>
      <c r="G69" s="802">
        <v>390</v>
      </c>
      <c r="H69" s="776" t="s">
        <v>785</v>
      </c>
      <c r="L69" s="776"/>
      <c r="M69" s="776"/>
      <c r="N69" s="776"/>
      <c r="O69" s="776"/>
      <c r="P69" s="776"/>
      <c r="Q69" s="776"/>
      <c r="R69" s="776"/>
      <c r="S69" s="776"/>
      <c r="T69" s="776"/>
      <c r="U69" s="776"/>
      <c r="V69" s="776"/>
      <c r="W69" s="776"/>
      <c r="X69" s="776"/>
      <c r="Y69" s="776"/>
      <c r="Z69" s="776"/>
      <c r="AA69" s="776"/>
      <c r="AB69" s="776"/>
      <c r="AC69" s="776"/>
      <c r="AD69" s="776"/>
    </row>
    <row r="70" spans="1:30" s="791" customFormat="1">
      <c r="A70" s="787">
        <v>43232</v>
      </c>
      <c r="B70" s="787">
        <v>43232</v>
      </c>
      <c r="C70" s="788">
        <v>3</v>
      </c>
      <c r="D70" s="789">
        <f t="shared" ref="D70:D78" si="10">EDATE(B70,C70)</f>
        <v>43324</v>
      </c>
      <c r="E70" s="790" t="s">
        <v>1168</v>
      </c>
      <c r="F70" s="788" t="s">
        <v>1165</v>
      </c>
      <c r="G70" s="800" t="s">
        <v>1167</v>
      </c>
      <c r="H70" s="788" t="s">
        <v>785</v>
      </c>
      <c r="I70" s="791" t="s">
        <v>1170</v>
      </c>
      <c r="J70" s="794">
        <v>390</v>
      </c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88"/>
      <c r="Y70" s="788"/>
      <c r="Z70" s="788"/>
      <c r="AA70" s="788"/>
      <c r="AB70" s="788"/>
      <c r="AC70" s="788"/>
      <c r="AD70" s="788"/>
    </row>
    <row r="71" spans="1:30" s="480" customFormat="1">
      <c r="A71" s="720">
        <v>43232</v>
      </c>
      <c r="B71" s="720">
        <v>43231</v>
      </c>
      <c r="C71" s="700">
        <v>6</v>
      </c>
      <c r="D71" s="701">
        <f t="shared" si="10"/>
        <v>43415</v>
      </c>
      <c r="E71" s="570" t="s">
        <v>1178</v>
      </c>
      <c r="F71" s="700" t="s">
        <v>1164</v>
      </c>
      <c r="G71" s="799">
        <v>745</v>
      </c>
      <c r="H71" s="700" t="s">
        <v>785</v>
      </c>
      <c r="L71" s="704"/>
      <c r="M71" s="704"/>
      <c r="N71" s="704"/>
      <c r="O71" s="704"/>
      <c r="P71" s="704"/>
      <c r="Q71" s="704"/>
      <c r="R71" s="704"/>
      <c r="S71" s="704"/>
      <c r="T71" s="704"/>
      <c r="U71" s="704"/>
      <c r="V71" s="704"/>
      <c r="W71" s="704"/>
      <c r="X71" s="704"/>
      <c r="Y71" s="704"/>
      <c r="Z71" s="704"/>
      <c r="AA71" s="704"/>
      <c r="AB71" s="704"/>
      <c r="AC71" s="704"/>
      <c r="AD71" s="704"/>
    </row>
    <row r="72" spans="1:30" s="480" customFormat="1">
      <c r="A72" s="720">
        <v>43231</v>
      </c>
      <c r="B72" s="720">
        <v>43231</v>
      </c>
      <c r="C72" s="700">
        <v>1</v>
      </c>
      <c r="D72" s="701">
        <v>46915</v>
      </c>
      <c r="E72" s="706" t="s">
        <v>1177</v>
      </c>
      <c r="F72" s="769" t="s">
        <v>1163</v>
      </c>
      <c r="G72" s="799">
        <v>126</v>
      </c>
      <c r="H72" s="700" t="s">
        <v>785</v>
      </c>
      <c r="I72" s="700">
        <v>266</v>
      </c>
      <c r="L72" s="704"/>
      <c r="M72" s="704"/>
      <c r="N72" s="704"/>
      <c r="O72" s="704"/>
      <c r="P72" s="704"/>
      <c r="Q72" s="704"/>
      <c r="R72" s="704"/>
      <c r="S72" s="704"/>
      <c r="T72" s="704"/>
      <c r="U72" s="704"/>
      <c r="V72" s="704"/>
      <c r="W72" s="704"/>
      <c r="X72" s="704"/>
      <c r="Y72" s="704"/>
      <c r="Z72" s="704"/>
      <c r="AA72" s="704"/>
      <c r="AB72" s="704"/>
      <c r="AC72" s="704"/>
      <c r="AD72" s="704"/>
    </row>
    <row r="73" spans="1:30" s="480" customFormat="1">
      <c r="A73" s="720">
        <v>43231</v>
      </c>
      <c r="B73" s="720">
        <v>43231</v>
      </c>
      <c r="C73" s="700">
        <v>1</v>
      </c>
      <c r="D73" s="701">
        <f>EDATE(B77,C77)</f>
        <v>43321</v>
      </c>
      <c r="E73" s="570" t="s">
        <v>1176</v>
      </c>
      <c r="F73" s="769" t="s">
        <v>1163</v>
      </c>
      <c r="G73" s="799">
        <v>140</v>
      </c>
      <c r="H73" s="700" t="s">
        <v>785</v>
      </c>
      <c r="L73" s="704"/>
      <c r="M73" s="704"/>
      <c r="N73" s="704"/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04"/>
      <c r="Z73" s="704"/>
      <c r="AA73" s="704"/>
      <c r="AB73" s="704"/>
      <c r="AC73" s="704"/>
      <c r="AD73" s="704"/>
    </row>
    <row r="74" spans="1:30" s="480" customFormat="1">
      <c r="A74" s="720">
        <v>43230</v>
      </c>
      <c r="B74" s="720">
        <v>43230</v>
      </c>
      <c r="C74" s="700">
        <v>1</v>
      </c>
      <c r="D74" s="701">
        <f>EDATE(B78,C78)</f>
        <v>43294</v>
      </c>
      <c r="E74" s="570" t="s">
        <v>1162</v>
      </c>
      <c r="F74" s="769" t="s">
        <v>992</v>
      </c>
      <c r="G74" s="799">
        <v>140</v>
      </c>
      <c r="H74" s="700" t="s">
        <v>785</v>
      </c>
      <c r="I74" s="700">
        <v>721</v>
      </c>
      <c r="L74" s="704"/>
      <c r="M74" s="704"/>
      <c r="N74" s="704"/>
      <c r="O74" s="704"/>
      <c r="P74" s="704"/>
      <c r="Q74" s="704"/>
      <c r="R74" s="704"/>
      <c r="S74" s="704"/>
      <c r="T74" s="704"/>
      <c r="U74" s="704"/>
      <c r="V74" s="704"/>
      <c r="W74" s="704"/>
      <c r="X74" s="704"/>
      <c r="Y74" s="704"/>
      <c r="Z74" s="704"/>
      <c r="AA74" s="704"/>
      <c r="AB74" s="704"/>
      <c r="AC74" s="704"/>
      <c r="AD74" s="704"/>
    </row>
    <row r="75" spans="1:30" s="480" customFormat="1">
      <c r="A75" s="720">
        <v>43230</v>
      </c>
      <c r="B75" s="720">
        <v>43230</v>
      </c>
      <c r="C75" s="700">
        <v>1</v>
      </c>
      <c r="D75" s="701">
        <f>EDATE(B76,C76)</f>
        <v>43322</v>
      </c>
      <c r="E75" s="570" t="s">
        <v>1161</v>
      </c>
      <c r="F75" s="769" t="s">
        <v>804</v>
      </c>
      <c r="G75" s="799">
        <v>140</v>
      </c>
      <c r="H75" s="700" t="s">
        <v>785</v>
      </c>
      <c r="L75" s="704"/>
      <c r="M75" s="704"/>
      <c r="N75" s="704"/>
      <c r="O75" s="704"/>
      <c r="P75" s="704"/>
      <c r="Q75" s="704"/>
      <c r="R75" s="704"/>
      <c r="S75" s="704"/>
      <c r="T75" s="704"/>
      <c r="U75" s="704"/>
      <c r="V75" s="704"/>
      <c r="W75" s="704"/>
      <c r="X75" s="704"/>
      <c r="Y75" s="704"/>
      <c r="Z75" s="704"/>
      <c r="AA75" s="704"/>
      <c r="AB75" s="704"/>
      <c r="AC75" s="704"/>
      <c r="AD75" s="704"/>
    </row>
    <row r="76" spans="1:30" s="480" customFormat="1">
      <c r="A76" s="720">
        <v>43230</v>
      </c>
      <c r="B76" s="720">
        <v>43230</v>
      </c>
      <c r="C76" s="700">
        <v>3</v>
      </c>
      <c r="D76" s="701">
        <f t="shared" si="10"/>
        <v>43322</v>
      </c>
      <c r="E76" s="570" t="s">
        <v>1160</v>
      </c>
      <c r="F76" s="769" t="s">
        <v>494</v>
      </c>
      <c r="G76" s="799">
        <v>390</v>
      </c>
      <c r="H76" s="700" t="s">
        <v>785</v>
      </c>
      <c r="L76" s="704"/>
      <c r="M76" s="704"/>
      <c r="N76" s="704"/>
      <c r="O76" s="704"/>
      <c r="P76" s="704"/>
      <c r="Q76" s="704"/>
      <c r="R76" s="704"/>
      <c r="S76" s="704"/>
      <c r="T76" s="704"/>
      <c r="U76" s="704"/>
      <c r="V76" s="704"/>
      <c r="W76" s="704"/>
      <c r="X76" s="704"/>
      <c r="Y76" s="704"/>
      <c r="Z76" s="704"/>
      <c r="AA76" s="704"/>
      <c r="AB76" s="704"/>
      <c r="AC76" s="704"/>
      <c r="AD76" s="704"/>
    </row>
    <row r="77" spans="1:30" s="480" customFormat="1">
      <c r="A77" s="720">
        <v>43229</v>
      </c>
      <c r="B77" s="720">
        <v>43229</v>
      </c>
      <c r="C77" s="700">
        <v>3</v>
      </c>
      <c r="D77" s="701">
        <f t="shared" si="10"/>
        <v>43321</v>
      </c>
      <c r="E77" s="570" t="s">
        <v>1158</v>
      </c>
      <c r="F77" s="769" t="s">
        <v>1157</v>
      </c>
      <c r="G77" s="799">
        <v>441</v>
      </c>
      <c r="H77" s="700" t="s">
        <v>1159</v>
      </c>
      <c r="L77" s="704"/>
      <c r="M77" s="704"/>
      <c r="N77" s="704"/>
      <c r="O77" s="704"/>
      <c r="P77" s="704"/>
      <c r="Q77" s="704"/>
      <c r="R77" s="704"/>
      <c r="S77" s="704"/>
      <c r="T77" s="704"/>
      <c r="U77" s="704"/>
      <c r="V77" s="704"/>
      <c r="W77" s="704"/>
      <c r="X77" s="704"/>
      <c r="Y77" s="704"/>
      <c r="Z77" s="704"/>
      <c r="AA77" s="704"/>
      <c r="AB77" s="704"/>
      <c r="AC77" s="704"/>
      <c r="AD77" s="704"/>
    </row>
    <row r="78" spans="1:30" s="791" customFormat="1">
      <c r="A78" s="787">
        <v>43229</v>
      </c>
      <c r="B78" s="787">
        <v>43203</v>
      </c>
      <c r="C78" s="788">
        <v>3</v>
      </c>
      <c r="D78" s="789">
        <f t="shared" si="10"/>
        <v>43294</v>
      </c>
      <c r="E78" s="790" t="s">
        <v>1156</v>
      </c>
      <c r="F78" s="792" t="s">
        <v>706</v>
      </c>
      <c r="G78" s="824">
        <v>0</v>
      </c>
      <c r="H78" s="788" t="s">
        <v>785</v>
      </c>
      <c r="I78" s="793" t="s">
        <v>1169</v>
      </c>
      <c r="J78" s="791">
        <v>-390</v>
      </c>
      <c r="K78" s="791" t="s">
        <v>952</v>
      </c>
      <c r="L78" s="788"/>
      <c r="M78" s="788"/>
      <c r="N78" s="788"/>
      <c r="O78" s="788"/>
      <c r="P78" s="788"/>
      <c r="Q78" s="788"/>
      <c r="R78" s="788"/>
      <c r="S78" s="788"/>
      <c r="T78" s="788"/>
      <c r="U78" s="788"/>
      <c r="V78" s="788"/>
      <c r="W78" s="788"/>
      <c r="X78" s="788"/>
      <c r="Y78" s="788"/>
      <c r="Z78" s="788"/>
      <c r="AA78" s="788"/>
      <c r="AB78" s="788"/>
      <c r="AC78" s="788"/>
      <c r="AD78" s="788"/>
    </row>
    <row r="79" spans="1:30" s="480" customFormat="1">
      <c r="A79" s="770">
        <v>43229</v>
      </c>
      <c r="B79" s="770">
        <v>43229</v>
      </c>
      <c r="C79" s="700">
        <v>1</v>
      </c>
      <c r="D79" s="701">
        <f t="shared" ref="D79:D86" si="11">EDATE(B79,C79)</f>
        <v>43260</v>
      </c>
      <c r="E79" s="570" t="s">
        <v>1155</v>
      </c>
      <c r="F79" s="769" t="s">
        <v>1154</v>
      </c>
      <c r="G79" s="799">
        <v>140</v>
      </c>
      <c r="H79" s="700" t="s">
        <v>785</v>
      </c>
      <c r="I79" s="700">
        <v>1691</v>
      </c>
      <c r="L79" s="704"/>
      <c r="M79" s="704"/>
      <c r="N79" s="704"/>
      <c r="O79" s="704"/>
      <c r="P79" s="704"/>
      <c r="Q79" s="704"/>
      <c r="R79" s="704"/>
      <c r="S79" s="704"/>
      <c r="T79" s="704"/>
      <c r="U79" s="704"/>
      <c r="V79" s="704"/>
      <c r="W79" s="704"/>
      <c r="X79" s="704"/>
      <c r="Y79" s="704"/>
      <c r="Z79" s="704"/>
      <c r="AA79" s="704"/>
      <c r="AB79" s="704"/>
      <c r="AC79" s="704"/>
      <c r="AD79" s="704"/>
    </row>
    <row r="80" spans="1:30" s="480" customFormat="1">
      <c r="A80" s="770">
        <v>43229</v>
      </c>
      <c r="B80" s="770">
        <v>43229</v>
      </c>
      <c r="C80" s="700">
        <v>1</v>
      </c>
      <c r="D80" s="701">
        <f t="shared" si="11"/>
        <v>43260</v>
      </c>
      <c r="E80" s="570" t="s">
        <v>1153</v>
      </c>
      <c r="F80" s="771" t="s">
        <v>991</v>
      </c>
      <c r="G80" s="799">
        <v>140</v>
      </c>
      <c r="H80" s="700" t="s">
        <v>785</v>
      </c>
      <c r="L80" s="704"/>
      <c r="M80" s="704"/>
      <c r="N80" s="704"/>
      <c r="O80" s="704"/>
      <c r="P80" s="704"/>
      <c r="Q80" s="704"/>
      <c r="R80" s="704"/>
      <c r="S80" s="704"/>
      <c r="T80" s="704"/>
      <c r="U80" s="704"/>
      <c r="V80" s="704"/>
      <c r="W80" s="704"/>
      <c r="X80" s="704"/>
      <c r="Y80" s="704"/>
      <c r="Z80" s="704"/>
      <c r="AA80" s="704"/>
      <c r="AB80" s="704"/>
      <c r="AC80" s="704"/>
      <c r="AD80" s="704"/>
    </row>
    <row r="81" spans="1:30" s="480" customFormat="1">
      <c r="A81" s="770">
        <v>43229</v>
      </c>
      <c r="B81" s="770">
        <v>43230</v>
      </c>
      <c r="C81" s="700">
        <v>1</v>
      </c>
      <c r="D81" s="701">
        <f t="shared" si="11"/>
        <v>43261</v>
      </c>
      <c r="E81" s="570" t="s">
        <v>1152</v>
      </c>
      <c r="F81" s="769" t="s">
        <v>755</v>
      </c>
      <c r="G81" s="799">
        <v>140</v>
      </c>
      <c r="H81" s="700" t="s">
        <v>785</v>
      </c>
      <c r="L81" s="704"/>
      <c r="M81" s="704"/>
      <c r="N81" s="704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04"/>
      <c r="Z81" s="704"/>
      <c r="AA81" s="704"/>
      <c r="AB81" s="704"/>
      <c r="AC81" s="704"/>
      <c r="AD81" s="704"/>
    </row>
    <row r="82" spans="1:30" s="480" customFormat="1">
      <c r="A82" s="770">
        <v>43229</v>
      </c>
      <c r="B82" s="770">
        <v>43229</v>
      </c>
      <c r="C82" s="700">
        <v>3</v>
      </c>
      <c r="D82" s="701">
        <f t="shared" si="11"/>
        <v>43321</v>
      </c>
      <c r="E82" s="570" t="s">
        <v>1151</v>
      </c>
      <c r="F82" s="769" t="s">
        <v>754</v>
      </c>
      <c r="G82" s="799">
        <v>390</v>
      </c>
      <c r="H82" s="700" t="s">
        <v>785</v>
      </c>
      <c r="L82" s="704"/>
      <c r="M82" s="704"/>
      <c r="N82" s="704"/>
      <c r="O82" s="704"/>
      <c r="P82" s="704"/>
      <c r="Q82" s="704"/>
      <c r="R82" s="704"/>
      <c r="S82" s="704"/>
      <c r="T82" s="704"/>
      <c r="U82" s="704"/>
      <c r="V82" s="704"/>
      <c r="W82" s="704"/>
      <c r="X82" s="704"/>
      <c r="Y82" s="704"/>
      <c r="Z82" s="704"/>
      <c r="AA82" s="704"/>
      <c r="AB82" s="704"/>
      <c r="AC82" s="704"/>
      <c r="AD82" s="704"/>
    </row>
    <row r="83" spans="1:30" s="480" customFormat="1">
      <c r="A83" s="770">
        <v>43229</v>
      </c>
      <c r="B83" s="770">
        <v>43229</v>
      </c>
      <c r="C83" s="700">
        <v>3</v>
      </c>
      <c r="D83" s="701">
        <f t="shared" si="11"/>
        <v>43321</v>
      </c>
      <c r="E83" s="570" t="s">
        <v>1150</v>
      </c>
      <c r="F83" s="700" t="s">
        <v>762</v>
      </c>
      <c r="G83" s="799">
        <v>390</v>
      </c>
      <c r="H83" s="700" t="s">
        <v>785</v>
      </c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V83" s="704"/>
      <c r="W83" s="704"/>
      <c r="X83" s="704"/>
      <c r="Y83" s="704"/>
      <c r="Z83" s="704"/>
      <c r="AA83" s="704"/>
      <c r="AB83" s="704"/>
      <c r="AC83" s="704"/>
      <c r="AD83" s="704"/>
    </row>
    <row r="84" spans="1:30" s="480" customFormat="1">
      <c r="A84" s="770">
        <v>43229</v>
      </c>
      <c r="B84" s="770">
        <v>43229</v>
      </c>
      <c r="C84" s="700">
        <v>1</v>
      </c>
      <c r="D84" s="701">
        <f t="shared" si="11"/>
        <v>43260</v>
      </c>
      <c r="E84" s="570" t="s">
        <v>1149</v>
      </c>
      <c r="F84" s="769" t="s">
        <v>653</v>
      </c>
      <c r="G84" s="799">
        <v>140</v>
      </c>
      <c r="H84" s="700" t="s">
        <v>785</v>
      </c>
      <c r="L84" s="704"/>
      <c r="M84" s="704"/>
      <c r="N84" s="704"/>
      <c r="O84" s="704"/>
      <c r="P84" s="704"/>
      <c r="Q84" s="704"/>
      <c r="R84" s="704"/>
      <c r="S84" s="704"/>
      <c r="T84" s="704"/>
      <c r="U84" s="704"/>
      <c r="V84" s="704"/>
      <c r="W84" s="704"/>
      <c r="X84" s="704"/>
      <c r="Y84" s="704"/>
      <c r="Z84" s="704"/>
      <c r="AA84" s="704"/>
      <c r="AB84" s="704"/>
      <c r="AC84" s="704"/>
      <c r="AD84" s="704"/>
    </row>
    <row r="85" spans="1:30" s="480" customFormat="1">
      <c r="A85" s="767" t="s">
        <v>1144</v>
      </c>
      <c r="B85" s="720">
        <v>43228</v>
      </c>
      <c r="C85" s="700">
        <v>3</v>
      </c>
      <c r="D85" s="701">
        <f t="shared" si="11"/>
        <v>43320</v>
      </c>
      <c r="E85" s="570" t="s">
        <v>1148</v>
      </c>
      <c r="F85" s="769" t="s">
        <v>1063</v>
      </c>
      <c r="G85" s="799">
        <v>351</v>
      </c>
      <c r="H85" s="700" t="s">
        <v>785</v>
      </c>
      <c r="L85" s="704"/>
      <c r="M85" s="704"/>
      <c r="N85" s="704"/>
      <c r="O85" s="704"/>
      <c r="P85" s="704"/>
      <c r="Q85" s="704"/>
      <c r="R85" s="704"/>
      <c r="S85" s="704"/>
      <c r="T85" s="704"/>
      <c r="U85" s="704"/>
      <c r="V85" s="704"/>
      <c r="W85" s="704"/>
      <c r="X85" s="704"/>
      <c r="Y85" s="704"/>
      <c r="Z85" s="704"/>
      <c r="AA85" s="704"/>
      <c r="AB85" s="704"/>
      <c r="AC85" s="704"/>
      <c r="AD85" s="704"/>
    </row>
    <row r="86" spans="1:30" s="480" customFormat="1">
      <c r="A86" s="767" t="s">
        <v>1144</v>
      </c>
      <c r="B86" s="720">
        <v>43225</v>
      </c>
      <c r="C86" s="700">
        <v>6</v>
      </c>
      <c r="D86" s="701">
        <f t="shared" si="11"/>
        <v>43409</v>
      </c>
      <c r="E86" s="570" t="s">
        <v>1147</v>
      </c>
      <c r="F86" s="768" t="s">
        <v>1146</v>
      </c>
      <c r="G86" s="799">
        <v>745</v>
      </c>
      <c r="H86" s="700" t="s">
        <v>785</v>
      </c>
      <c r="I86" s="700">
        <v>2196</v>
      </c>
      <c r="L86" s="704"/>
      <c r="M86" s="704"/>
      <c r="N86" s="704"/>
      <c r="O86" s="704"/>
      <c r="P86" s="704"/>
      <c r="Q86" s="704"/>
      <c r="R86" s="704"/>
      <c r="S86" s="704"/>
      <c r="T86" s="704"/>
      <c r="U86" s="704"/>
      <c r="V86" s="704"/>
      <c r="W86" s="704"/>
      <c r="X86" s="704"/>
      <c r="Y86" s="704"/>
      <c r="Z86" s="704"/>
      <c r="AA86" s="704"/>
      <c r="AB86" s="704"/>
      <c r="AC86" s="704"/>
      <c r="AD86" s="704"/>
    </row>
    <row r="87" spans="1:30" s="480" customFormat="1">
      <c r="A87" s="767" t="s">
        <v>1144</v>
      </c>
      <c r="B87" s="720">
        <v>43228</v>
      </c>
      <c r="C87" s="700">
        <v>3</v>
      </c>
      <c r="D87" s="701">
        <f>EDATE(B87,C87)</f>
        <v>43320</v>
      </c>
      <c r="E87" s="570" t="s">
        <v>1145</v>
      </c>
      <c r="F87" s="768" t="s">
        <v>692</v>
      </c>
      <c r="G87" s="799">
        <v>390</v>
      </c>
      <c r="H87" s="700" t="s">
        <v>785</v>
      </c>
      <c r="L87" s="704"/>
      <c r="M87" s="704"/>
      <c r="N87" s="704"/>
      <c r="O87" s="704"/>
      <c r="P87" s="704"/>
      <c r="Q87" s="704"/>
      <c r="R87" s="704"/>
      <c r="S87" s="704"/>
      <c r="T87" s="704"/>
      <c r="U87" s="704"/>
      <c r="V87" s="704"/>
      <c r="W87" s="704"/>
      <c r="X87" s="704"/>
      <c r="Y87" s="704"/>
      <c r="Z87" s="704"/>
      <c r="AA87" s="704"/>
      <c r="AB87" s="704"/>
      <c r="AC87" s="704"/>
      <c r="AD87" s="704"/>
    </row>
    <row r="88" spans="1:30" s="480" customFormat="1">
      <c r="A88" s="720">
        <v>43228</v>
      </c>
      <c r="B88" s="720">
        <v>43228</v>
      </c>
      <c r="C88" s="700">
        <v>3</v>
      </c>
      <c r="D88" s="701">
        <f>EDATE(B88,C88)</f>
        <v>43320</v>
      </c>
      <c r="E88" s="570" t="s">
        <v>1143</v>
      </c>
      <c r="F88" s="765" t="s">
        <v>753</v>
      </c>
      <c r="G88" s="799">
        <v>390</v>
      </c>
      <c r="H88" s="700" t="s">
        <v>785</v>
      </c>
      <c r="L88" s="704"/>
      <c r="M88" s="704"/>
      <c r="N88" s="704"/>
      <c r="O88" s="704"/>
      <c r="P88" s="704"/>
      <c r="Q88" s="704"/>
      <c r="R88" s="704"/>
      <c r="S88" s="704"/>
      <c r="T88" s="704"/>
      <c r="U88" s="704"/>
      <c r="V88" s="704"/>
      <c r="W88" s="704"/>
      <c r="X88" s="704"/>
      <c r="Y88" s="704"/>
      <c r="Z88" s="704"/>
      <c r="AA88" s="704"/>
      <c r="AB88" s="704"/>
      <c r="AC88" s="704"/>
      <c r="AD88" s="704"/>
    </row>
    <row r="89" spans="1:30" s="480" customFormat="1">
      <c r="A89" s="720">
        <v>43228</v>
      </c>
      <c r="B89" s="720">
        <v>43228</v>
      </c>
      <c r="C89" s="700">
        <v>1</v>
      </c>
      <c r="D89" s="701">
        <f t="shared" ref="D89:D100" si="12">EDATE(B89,C89)</f>
        <v>43259</v>
      </c>
      <c r="E89" s="570" t="s">
        <v>1142</v>
      </c>
      <c r="F89" s="765" t="s">
        <v>610</v>
      </c>
      <c r="G89" s="799">
        <v>126</v>
      </c>
      <c r="H89" s="700" t="s">
        <v>785</v>
      </c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704"/>
      <c r="AA89" s="704"/>
      <c r="AB89" s="704"/>
      <c r="AC89" s="704"/>
      <c r="AD89" s="704"/>
    </row>
    <row r="90" spans="1:30" s="480" customFormat="1">
      <c r="A90" s="720">
        <v>43228</v>
      </c>
      <c r="B90" s="720">
        <v>43228</v>
      </c>
      <c r="C90" s="700">
        <v>1</v>
      </c>
      <c r="D90" s="701">
        <f t="shared" si="12"/>
        <v>43259</v>
      </c>
      <c r="E90" s="570" t="s">
        <v>1141</v>
      </c>
      <c r="F90" s="765" t="s">
        <v>610</v>
      </c>
      <c r="G90" s="799">
        <v>140</v>
      </c>
      <c r="H90" s="700" t="s">
        <v>785</v>
      </c>
      <c r="L90" s="704"/>
      <c r="M90" s="704"/>
      <c r="N90" s="704"/>
      <c r="O90" s="704"/>
      <c r="P90" s="704"/>
      <c r="Q90" s="704"/>
      <c r="R90" s="704"/>
      <c r="S90" s="704"/>
      <c r="T90" s="704"/>
      <c r="U90" s="704"/>
      <c r="V90" s="704"/>
      <c r="W90" s="704"/>
      <c r="X90" s="704"/>
      <c r="Y90" s="704"/>
      <c r="Z90" s="704"/>
      <c r="AA90" s="704"/>
      <c r="AB90" s="704"/>
      <c r="AC90" s="704"/>
      <c r="AD90" s="704"/>
    </row>
    <row r="91" spans="1:30" s="480" customFormat="1">
      <c r="A91" s="720">
        <v>43227</v>
      </c>
      <c r="B91" s="720">
        <v>43227</v>
      </c>
      <c r="C91" s="700">
        <v>3</v>
      </c>
      <c r="D91" s="701">
        <f t="shared" si="12"/>
        <v>43319</v>
      </c>
      <c r="E91" s="570" t="s">
        <v>1140</v>
      </c>
      <c r="F91" s="765" t="s">
        <v>988</v>
      </c>
      <c r="G91" s="799">
        <v>405</v>
      </c>
      <c r="H91" s="700" t="s">
        <v>785</v>
      </c>
      <c r="L91" s="704"/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04"/>
      <c r="AA91" s="704"/>
      <c r="AB91" s="704"/>
      <c r="AC91" s="704"/>
      <c r="AD91" s="704"/>
    </row>
    <row r="92" spans="1:30" s="480" customFormat="1">
      <c r="A92" s="720">
        <v>43227</v>
      </c>
      <c r="B92" s="720">
        <v>43224</v>
      </c>
      <c r="C92" s="700">
        <v>3</v>
      </c>
      <c r="D92" s="701">
        <f t="shared" si="12"/>
        <v>43316</v>
      </c>
      <c r="E92" s="570" t="s">
        <v>1139</v>
      </c>
      <c r="F92" s="765" t="s">
        <v>1137</v>
      </c>
      <c r="G92" s="799">
        <v>351</v>
      </c>
      <c r="H92" s="700" t="s">
        <v>785</v>
      </c>
      <c r="I92" s="700">
        <v>741</v>
      </c>
      <c r="L92" s="704"/>
      <c r="M92" s="704"/>
      <c r="N92" s="704"/>
      <c r="O92" s="704"/>
      <c r="P92" s="704"/>
      <c r="Q92" s="704"/>
      <c r="R92" s="704"/>
      <c r="S92" s="704"/>
      <c r="T92" s="704"/>
      <c r="U92" s="704"/>
      <c r="V92" s="704"/>
      <c r="W92" s="704"/>
      <c r="X92" s="704"/>
      <c r="Y92" s="704"/>
      <c r="Z92" s="704"/>
      <c r="AA92" s="704"/>
      <c r="AB92" s="704"/>
      <c r="AC92" s="704"/>
      <c r="AD92" s="704"/>
    </row>
    <row r="93" spans="1:30" s="480" customFormat="1">
      <c r="A93" s="720">
        <v>43227</v>
      </c>
      <c r="B93" s="720">
        <v>43224</v>
      </c>
      <c r="C93" s="700">
        <v>3</v>
      </c>
      <c r="D93" s="701">
        <f t="shared" si="12"/>
        <v>43316</v>
      </c>
      <c r="E93" s="570" t="s">
        <v>1138</v>
      </c>
      <c r="F93" s="765" t="s">
        <v>1137</v>
      </c>
      <c r="G93" s="799">
        <v>390</v>
      </c>
      <c r="H93" s="700" t="s">
        <v>785</v>
      </c>
      <c r="L93" s="704"/>
      <c r="M93" s="704"/>
      <c r="N93" s="704"/>
      <c r="O93" s="704"/>
      <c r="P93" s="704"/>
      <c r="Q93" s="704"/>
      <c r="R93" s="704"/>
      <c r="S93" s="704"/>
      <c r="T93" s="704"/>
      <c r="U93" s="704"/>
      <c r="V93" s="704"/>
      <c r="W93" s="704"/>
      <c r="X93" s="704"/>
      <c r="Y93" s="704"/>
      <c r="Z93" s="704"/>
      <c r="AA93" s="704"/>
      <c r="AB93" s="704"/>
      <c r="AC93" s="704"/>
      <c r="AD93" s="704"/>
    </row>
    <row r="94" spans="1:30" s="480" customFormat="1">
      <c r="A94" s="720">
        <v>43227</v>
      </c>
      <c r="B94" s="720">
        <v>43225</v>
      </c>
      <c r="C94" s="700">
        <v>3</v>
      </c>
      <c r="D94" s="701">
        <f>EDATE(B94,C94)</f>
        <v>43317</v>
      </c>
      <c r="E94" s="570" t="s">
        <v>1135</v>
      </c>
      <c r="F94" s="765" t="s">
        <v>1136</v>
      </c>
      <c r="G94" s="799">
        <v>351</v>
      </c>
      <c r="H94" s="700" t="s">
        <v>785</v>
      </c>
      <c r="I94" s="700">
        <v>631</v>
      </c>
      <c r="L94" s="704"/>
      <c r="M94" s="704"/>
      <c r="N94" s="704"/>
      <c r="O94" s="704"/>
      <c r="P94" s="704"/>
      <c r="Q94" s="704"/>
      <c r="R94" s="704"/>
      <c r="S94" s="704"/>
      <c r="T94" s="704"/>
      <c r="U94" s="704"/>
      <c r="V94" s="704"/>
      <c r="W94" s="704"/>
      <c r="X94" s="704"/>
      <c r="Y94" s="704"/>
      <c r="Z94" s="704"/>
      <c r="AA94" s="704"/>
      <c r="AB94" s="704"/>
      <c r="AC94" s="704"/>
      <c r="AD94" s="704"/>
    </row>
    <row r="95" spans="1:30" s="480" customFormat="1">
      <c r="A95" s="720">
        <v>43227</v>
      </c>
      <c r="B95" s="720">
        <v>43230</v>
      </c>
      <c r="C95" s="700">
        <v>1</v>
      </c>
      <c r="D95" s="701">
        <f t="shared" si="12"/>
        <v>43261</v>
      </c>
      <c r="E95" s="570" t="s">
        <v>1134</v>
      </c>
      <c r="F95" s="765" t="s">
        <v>390</v>
      </c>
      <c r="G95" s="799">
        <v>140</v>
      </c>
      <c r="H95" s="700" t="s">
        <v>785</v>
      </c>
      <c r="L95" s="704"/>
      <c r="M95" s="704"/>
      <c r="N95" s="704"/>
      <c r="O95" s="704"/>
      <c r="P95" s="704"/>
      <c r="Q95" s="704"/>
      <c r="R95" s="704"/>
      <c r="S95" s="704"/>
      <c r="T95" s="704"/>
      <c r="U95" s="704"/>
      <c r="V95" s="704"/>
      <c r="W95" s="704"/>
      <c r="X95" s="704"/>
      <c r="Y95" s="704"/>
      <c r="Z95" s="704"/>
      <c r="AA95" s="704"/>
      <c r="AB95" s="704"/>
      <c r="AC95" s="704"/>
      <c r="AD95" s="704"/>
    </row>
    <row r="96" spans="1:30" s="480" customFormat="1">
      <c r="A96" s="720">
        <v>43227</v>
      </c>
      <c r="B96" s="720">
        <v>43227</v>
      </c>
      <c r="C96" s="700">
        <v>1</v>
      </c>
      <c r="D96" s="701">
        <f t="shared" si="12"/>
        <v>43258</v>
      </c>
      <c r="E96" s="570" t="s">
        <v>1130</v>
      </c>
      <c r="F96" s="765" t="s">
        <v>654</v>
      </c>
      <c r="G96" s="799">
        <v>140</v>
      </c>
      <c r="H96" s="700" t="s">
        <v>785</v>
      </c>
      <c r="L96" s="704"/>
      <c r="M96" s="704"/>
      <c r="N96" s="704"/>
      <c r="O96" s="704"/>
      <c r="P96" s="704"/>
      <c r="Q96" s="704"/>
      <c r="R96" s="704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</row>
    <row r="97" spans="1:30" s="480" customFormat="1">
      <c r="A97" s="720">
        <v>43226</v>
      </c>
      <c r="B97" s="720">
        <v>43226</v>
      </c>
      <c r="C97" s="700">
        <v>3</v>
      </c>
      <c r="D97" s="701">
        <f t="shared" si="12"/>
        <v>43318</v>
      </c>
      <c r="E97" s="570" t="s">
        <v>1131</v>
      </c>
      <c r="F97" s="766" t="s">
        <v>1129</v>
      </c>
      <c r="G97" s="799">
        <v>390</v>
      </c>
      <c r="H97" s="700" t="s">
        <v>785</v>
      </c>
      <c r="I97" s="700">
        <v>1170</v>
      </c>
      <c r="L97" s="704"/>
      <c r="M97" s="704"/>
      <c r="N97" s="704"/>
      <c r="O97" s="704"/>
      <c r="P97" s="704"/>
      <c r="Q97" s="704"/>
      <c r="R97" s="704"/>
      <c r="S97" s="704"/>
      <c r="T97" s="704"/>
      <c r="U97" s="704"/>
      <c r="V97" s="704"/>
      <c r="W97" s="704"/>
      <c r="X97" s="704"/>
      <c r="Y97" s="704"/>
      <c r="Z97" s="704"/>
      <c r="AA97" s="704"/>
      <c r="AB97" s="704"/>
      <c r="AC97" s="704"/>
      <c r="AD97" s="704"/>
    </row>
    <row r="98" spans="1:30" s="480" customFormat="1">
      <c r="A98" s="720">
        <v>43225</v>
      </c>
      <c r="B98" s="720">
        <v>43225</v>
      </c>
      <c r="C98" s="700">
        <v>3</v>
      </c>
      <c r="D98" s="701">
        <f t="shared" si="12"/>
        <v>43317</v>
      </c>
      <c r="E98" s="570" t="s">
        <v>1132</v>
      </c>
      <c r="F98" s="766" t="s">
        <v>1128</v>
      </c>
      <c r="G98" s="799">
        <v>390</v>
      </c>
      <c r="H98" s="700" t="s">
        <v>785</v>
      </c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704"/>
      <c r="Z98" s="704"/>
      <c r="AA98" s="704"/>
      <c r="AB98" s="704"/>
      <c r="AC98" s="704"/>
      <c r="AD98" s="704"/>
    </row>
    <row r="99" spans="1:30" s="480" customFormat="1">
      <c r="A99" s="720">
        <v>43225</v>
      </c>
      <c r="B99" s="720">
        <v>43225</v>
      </c>
      <c r="C99" s="700">
        <v>3</v>
      </c>
      <c r="D99" s="701">
        <f t="shared" si="12"/>
        <v>43317</v>
      </c>
      <c r="E99" s="570" t="s">
        <v>1133</v>
      </c>
      <c r="F99" s="766" t="s">
        <v>1127</v>
      </c>
      <c r="G99" s="799">
        <v>390</v>
      </c>
      <c r="H99" s="700" t="s">
        <v>785</v>
      </c>
      <c r="L99" s="704"/>
      <c r="M99" s="704"/>
      <c r="N99" s="704"/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704"/>
      <c r="Z99" s="704"/>
      <c r="AA99" s="704"/>
      <c r="AB99" s="704"/>
      <c r="AC99" s="704"/>
      <c r="AD99" s="704"/>
    </row>
    <row r="100" spans="1:30" s="480" customFormat="1">
      <c r="A100" s="720">
        <v>43224</v>
      </c>
      <c r="B100" s="720">
        <v>43224</v>
      </c>
      <c r="C100" s="700">
        <v>6</v>
      </c>
      <c r="D100" s="701">
        <f t="shared" si="12"/>
        <v>43408</v>
      </c>
      <c r="E100" s="570" t="s">
        <v>1125</v>
      </c>
      <c r="F100" s="766" t="s">
        <v>1126</v>
      </c>
      <c r="G100" s="799">
        <v>745</v>
      </c>
      <c r="H100" s="700" t="s">
        <v>785</v>
      </c>
      <c r="I100" s="700">
        <v>885</v>
      </c>
      <c r="L100" s="704"/>
      <c r="M100" s="704"/>
      <c r="N100" s="704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04"/>
      <c r="Z100" s="704"/>
      <c r="AA100" s="704"/>
      <c r="AB100" s="704"/>
      <c r="AC100" s="704"/>
      <c r="AD100" s="704"/>
    </row>
    <row r="101" spans="1:30" s="780" customFormat="1">
      <c r="A101" s="775" t="s">
        <v>1187</v>
      </c>
      <c r="B101" s="775">
        <v>43223</v>
      </c>
      <c r="C101" s="776">
        <v>1</v>
      </c>
      <c r="D101" s="777">
        <f t="shared" ref="D101:D107" si="13">EDATE(B101,C101)</f>
        <v>43254</v>
      </c>
      <c r="E101" s="778" t="s">
        <v>1123</v>
      </c>
      <c r="F101" s="779" t="s">
        <v>1124</v>
      </c>
      <c r="G101" s="802">
        <v>140</v>
      </c>
      <c r="H101" s="776" t="s">
        <v>785</v>
      </c>
      <c r="L101" s="776"/>
      <c r="M101" s="776"/>
      <c r="N101" s="776"/>
      <c r="O101" s="776"/>
      <c r="P101" s="776"/>
      <c r="Q101" s="776"/>
      <c r="R101" s="776"/>
      <c r="S101" s="776"/>
      <c r="T101" s="776"/>
      <c r="U101" s="776"/>
      <c r="V101" s="776"/>
      <c r="W101" s="776"/>
      <c r="X101" s="776"/>
      <c r="Y101" s="776"/>
      <c r="Z101" s="776"/>
      <c r="AA101" s="776"/>
      <c r="AB101" s="776"/>
      <c r="AC101" s="776"/>
      <c r="AD101" s="776"/>
    </row>
    <row r="102" spans="1:30" s="786" customFormat="1">
      <c r="A102" s="781" t="s">
        <v>1186</v>
      </c>
      <c r="B102" s="781">
        <v>43223</v>
      </c>
      <c r="C102" s="782">
        <v>1</v>
      </c>
      <c r="D102" s="783">
        <f t="shared" si="13"/>
        <v>43254</v>
      </c>
      <c r="E102" s="784" t="s">
        <v>1123</v>
      </c>
      <c r="F102" s="785" t="s">
        <v>975</v>
      </c>
      <c r="G102" s="801" t="s">
        <v>1167</v>
      </c>
      <c r="H102" s="782" t="s">
        <v>785</v>
      </c>
      <c r="I102" s="782">
        <v>895</v>
      </c>
      <c r="K102" s="786">
        <v>140</v>
      </c>
      <c r="L102" s="782"/>
      <c r="M102" s="782"/>
      <c r="N102" s="782"/>
      <c r="O102" s="782"/>
      <c r="P102" s="782"/>
      <c r="Q102" s="782"/>
      <c r="R102" s="782"/>
      <c r="S102" s="782"/>
      <c r="T102" s="782"/>
      <c r="U102" s="782"/>
      <c r="V102" s="782"/>
      <c r="W102" s="782"/>
      <c r="X102" s="782"/>
      <c r="Y102" s="782"/>
      <c r="Z102" s="782"/>
      <c r="AA102" s="782"/>
      <c r="AB102" s="782"/>
      <c r="AC102" s="782"/>
      <c r="AD102" s="782"/>
    </row>
    <row r="103" spans="1:30" s="480" customFormat="1">
      <c r="A103" s="249">
        <v>43222</v>
      </c>
      <c r="B103" s="249">
        <v>43222</v>
      </c>
      <c r="C103" s="700">
        <v>6</v>
      </c>
      <c r="D103" s="701">
        <f t="shared" si="13"/>
        <v>43406</v>
      </c>
      <c r="E103" s="570" t="s">
        <v>1122</v>
      </c>
      <c r="F103" s="766" t="s">
        <v>1121</v>
      </c>
      <c r="G103" s="799">
        <v>745</v>
      </c>
      <c r="H103" s="700" t="s">
        <v>785</v>
      </c>
      <c r="L103" s="704"/>
      <c r="M103" s="704"/>
      <c r="N103" s="704"/>
      <c r="O103" s="704"/>
      <c r="P103" s="704"/>
      <c r="Q103" s="704"/>
      <c r="R103" s="704"/>
      <c r="S103" s="704"/>
      <c r="T103" s="704"/>
      <c r="U103" s="704"/>
      <c r="V103" s="704"/>
      <c r="W103" s="704"/>
      <c r="X103" s="704"/>
      <c r="Y103" s="704"/>
      <c r="Z103" s="704"/>
      <c r="AA103" s="704"/>
      <c r="AB103" s="704"/>
      <c r="AC103" s="704"/>
      <c r="AD103" s="704"/>
    </row>
    <row r="104" spans="1:30" s="480" customFormat="1">
      <c r="A104" s="249">
        <v>43222</v>
      </c>
      <c r="B104" s="249">
        <v>43222</v>
      </c>
      <c r="C104" s="700">
        <v>1</v>
      </c>
      <c r="D104" s="701">
        <f t="shared" si="13"/>
        <v>43253</v>
      </c>
      <c r="E104" s="570" t="s">
        <v>1120</v>
      </c>
      <c r="F104" s="766" t="s">
        <v>604</v>
      </c>
      <c r="G104" s="799">
        <v>150</v>
      </c>
      <c r="H104" s="700" t="s">
        <v>785</v>
      </c>
      <c r="L104" s="704"/>
      <c r="M104" s="704"/>
      <c r="N104" s="704"/>
      <c r="O104" s="704"/>
      <c r="P104" s="704"/>
      <c r="Q104" s="704"/>
      <c r="R104" s="704"/>
      <c r="S104" s="704"/>
      <c r="T104" s="704"/>
      <c r="U104" s="704"/>
      <c r="V104" s="704"/>
      <c r="W104" s="704"/>
      <c r="X104" s="704"/>
      <c r="Y104" s="704"/>
      <c r="Z104" s="704"/>
      <c r="AA104" s="704"/>
      <c r="AB104" s="704"/>
      <c r="AC104" s="704"/>
      <c r="AD104" s="704"/>
    </row>
    <row r="105" spans="1:30" s="480" customFormat="1">
      <c r="A105" s="249">
        <v>43222</v>
      </c>
      <c r="B105" s="249">
        <v>43222</v>
      </c>
      <c r="C105" s="700">
        <v>3</v>
      </c>
      <c r="D105" s="701">
        <f t="shared" si="13"/>
        <v>43314</v>
      </c>
      <c r="E105" s="570" t="s">
        <v>1119</v>
      </c>
      <c r="F105" s="766" t="s">
        <v>683</v>
      </c>
      <c r="G105" s="799">
        <v>351</v>
      </c>
      <c r="H105" s="700" t="s">
        <v>785</v>
      </c>
      <c r="I105" s="700">
        <v>1376</v>
      </c>
      <c r="L105" s="704"/>
      <c r="M105" s="704"/>
      <c r="N105" s="704"/>
      <c r="O105" s="704"/>
      <c r="P105" s="704"/>
      <c r="Q105" s="704"/>
      <c r="R105" s="704"/>
      <c r="S105" s="704"/>
      <c r="T105" s="704"/>
      <c r="U105" s="704"/>
      <c r="V105" s="704"/>
      <c r="W105" s="704"/>
      <c r="X105" s="704"/>
      <c r="Y105" s="704"/>
      <c r="Z105" s="704"/>
      <c r="AA105" s="704"/>
      <c r="AB105" s="704"/>
      <c r="AC105" s="704"/>
      <c r="AD105" s="704"/>
    </row>
    <row r="106" spans="1:30" s="480" customFormat="1">
      <c r="A106" s="249">
        <v>43222</v>
      </c>
      <c r="B106" s="249">
        <v>43222</v>
      </c>
      <c r="C106" s="700">
        <v>1</v>
      </c>
      <c r="D106" s="701">
        <f t="shared" si="13"/>
        <v>43253</v>
      </c>
      <c r="E106" s="570" t="s">
        <v>1117</v>
      </c>
      <c r="F106" s="766" t="s">
        <v>1118</v>
      </c>
      <c r="G106" s="799">
        <v>140</v>
      </c>
      <c r="H106" s="700" t="s">
        <v>785</v>
      </c>
      <c r="L106" s="704"/>
      <c r="M106" s="704"/>
      <c r="N106" s="704"/>
      <c r="O106" s="704"/>
      <c r="P106" s="704"/>
      <c r="Q106" s="704"/>
      <c r="R106" s="704"/>
      <c r="S106" s="704"/>
      <c r="T106" s="704"/>
      <c r="U106" s="704"/>
      <c r="V106" s="704"/>
      <c r="W106" s="704"/>
      <c r="X106" s="704"/>
      <c r="Y106" s="704"/>
      <c r="Z106" s="704"/>
      <c r="AA106" s="704"/>
      <c r="AB106" s="704"/>
      <c r="AC106" s="704"/>
      <c r="AD106" s="704"/>
    </row>
    <row r="107" spans="1:30">
      <c r="A107" s="249">
        <v>43222</v>
      </c>
      <c r="B107" s="249">
        <v>43222</v>
      </c>
      <c r="C107" s="733">
        <v>1</v>
      </c>
      <c r="D107" s="701">
        <f t="shared" si="13"/>
        <v>43253</v>
      </c>
      <c r="E107" s="570" t="s">
        <v>1116</v>
      </c>
      <c r="F107" s="766" t="s">
        <v>682</v>
      </c>
      <c r="G107" s="799">
        <v>140</v>
      </c>
      <c r="H107" s="733" t="s">
        <v>785</v>
      </c>
    </row>
    <row r="108" spans="1:30">
      <c r="A108" s="249">
        <v>43222</v>
      </c>
      <c r="B108" s="249">
        <v>43222</v>
      </c>
      <c r="C108" s="733">
        <v>6</v>
      </c>
      <c r="D108" s="247">
        <f t="shared" ref="D108:D113" si="14">EDATE(B108,C108)</f>
        <v>43406</v>
      </c>
      <c r="E108" s="570" t="s">
        <v>1115</v>
      </c>
      <c r="F108" s="733" t="s">
        <v>603</v>
      </c>
      <c r="G108" s="677">
        <v>745</v>
      </c>
      <c r="H108" s="733" t="s">
        <v>785</v>
      </c>
    </row>
    <row r="109" spans="1:30" s="791" customFormat="1">
      <c r="A109" s="787">
        <v>43221</v>
      </c>
      <c r="B109" s="787">
        <v>43210</v>
      </c>
      <c r="C109" s="788">
        <v>6</v>
      </c>
      <c r="D109" s="789">
        <f t="shared" si="14"/>
        <v>43393</v>
      </c>
      <c r="E109" s="790" t="s">
        <v>1101</v>
      </c>
      <c r="F109" s="788" t="s">
        <v>492</v>
      </c>
      <c r="G109" s="800" t="s">
        <v>1204</v>
      </c>
      <c r="H109" s="788" t="s">
        <v>785</v>
      </c>
      <c r="I109" s="788">
        <v>526</v>
      </c>
      <c r="K109" s="791">
        <v>-745</v>
      </c>
      <c r="L109" s="788"/>
      <c r="M109" s="788">
        <v>526</v>
      </c>
      <c r="N109" s="788"/>
      <c r="O109" s="788"/>
      <c r="P109" s="788"/>
      <c r="Q109" s="788"/>
      <c r="R109" s="788"/>
      <c r="S109" s="788"/>
      <c r="T109" s="788"/>
      <c r="U109" s="788"/>
      <c r="V109" s="788"/>
      <c r="W109" s="788"/>
      <c r="X109" s="788"/>
      <c r="Y109" s="788"/>
      <c r="Z109" s="788"/>
      <c r="AA109" s="788"/>
      <c r="AB109" s="788"/>
      <c r="AC109" s="788"/>
      <c r="AD109" s="788"/>
    </row>
    <row r="110" spans="1:30" s="689" customFormat="1">
      <c r="A110" s="764">
        <v>43221</v>
      </c>
      <c r="B110" s="764">
        <v>43221</v>
      </c>
      <c r="C110" s="686">
        <v>3</v>
      </c>
      <c r="D110" s="687">
        <f t="shared" si="14"/>
        <v>43313</v>
      </c>
      <c r="E110" s="570" t="s">
        <v>1100</v>
      </c>
      <c r="F110" s="686" t="s">
        <v>601</v>
      </c>
      <c r="G110" s="799">
        <v>351</v>
      </c>
      <c r="H110" s="686" t="s">
        <v>785</v>
      </c>
      <c r="L110" s="690"/>
      <c r="N110" s="690"/>
      <c r="O110" s="690"/>
      <c r="P110" s="690"/>
      <c r="Q110" s="690"/>
      <c r="R110" s="690"/>
      <c r="S110" s="690"/>
      <c r="T110" s="690"/>
      <c r="U110" s="690"/>
      <c r="V110" s="690"/>
      <c r="W110" s="690"/>
      <c r="X110" s="690"/>
      <c r="Y110" s="690"/>
      <c r="Z110" s="690"/>
      <c r="AA110" s="690"/>
      <c r="AB110" s="690"/>
      <c r="AC110" s="690"/>
      <c r="AD110" s="690"/>
    </row>
    <row r="111" spans="1:30" s="689" customFormat="1">
      <c r="A111" s="764">
        <v>43221</v>
      </c>
      <c r="B111" s="764">
        <v>43221</v>
      </c>
      <c r="C111" s="686">
        <v>3</v>
      </c>
      <c r="D111" s="687">
        <f t="shared" si="14"/>
        <v>43313</v>
      </c>
      <c r="E111" s="570" t="s">
        <v>1099</v>
      </c>
      <c r="F111" s="686" t="s">
        <v>601</v>
      </c>
      <c r="G111" s="799">
        <v>390</v>
      </c>
      <c r="H111" s="686" t="s">
        <v>785</v>
      </c>
      <c r="L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0"/>
      <c r="X111" s="690"/>
      <c r="Y111" s="690"/>
      <c r="Z111" s="690"/>
      <c r="AA111" s="690"/>
      <c r="AB111" s="690"/>
      <c r="AC111" s="690"/>
      <c r="AD111" s="690"/>
    </row>
    <row r="112" spans="1:30" s="689" customFormat="1">
      <c r="A112" s="764">
        <v>43221</v>
      </c>
      <c r="B112" s="764">
        <v>43221</v>
      </c>
      <c r="C112" s="686">
        <v>1</v>
      </c>
      <c r="D112" s="687">
        <f t="shared" si="14"/>
        <v>43252</v>
      </c>
      <c r="E112" s="570" t="s">
        <v>1098</v>
      </c>
      <c r="F112" s="686" t="s">
        <v>489</v>
      </c>
      <c r="G112" s="799">
        <v>140</v>
      </c>
      <c r="H112" s="686" t="s">
        <v>785</v>
      </c>
      <c r="L112" s="690"/>
      <c r="N112" s="690"/>
      <c r="O112" s="690"/>
      <c r="P112" s="690"/>
      <c r="Q112" s="690"/>
      <c r="R112" s="690"/>
      <c r="S112" s="690"/>
      <c r="T112" s="690"/>
      <c r="U112" s="690"/>
      <c r="V112" s="690"/>
      <c r="W112" s="690"/>
      <c r="X112" s="690"/>
      <c r="Y112" s="690"/>
      <c r="Z112" s="690"/>
      <c r="AA112" s="690"/>
      <c r="AB112" s="690"/>
      <c r="AC112" s="690"/>
      <c r="AD112" s="690"/>
    </row>
    <row r="113" spans="1:30" s="689" customFormat="1">
      <c r="A113" s="764">
        <v>43221</v>
      </c>
      <c r="B113" s="764">
        <v>43222</v>
      </c>
      <c r="C113" s="686">
        <v>3</v>
      </c>
      <c r="D113" s="687">
        <f t="shared" si="14"/>
        <v>43314</v>
      </c>
      <c r="E113" s="570" t="s">
        <v>1097</v>
      </c>
      <c r="F113" s="686" t="s">
        <v>391</v>
      </c>
      <c r="G113" s="799">
        <v>390</v>
      </c>
      <c r="H113" s="686" t="s">
        <v>785</v>
      </c>
      <c r="L113" s="690"/>
      <c r="N113" s="690"/>
      <c r="O113" s="690"/>
      <c r="P113" s="690"/>
      <c r="Q113" s="690"/>
      <c r="R113" s="690"/>
      <c r="S113" s="690"/>
      <c r="T113" s="690"/>
      <c r="U113" s="690"/>
      <c r="V113" s="690"/>
      <c r="W113" s="690"/>
      <c r="X113" s="690"/>
      <c r="Y113" s="690"/>
      <c r="Z113" s="690"/>
      <c r="AA113" s="690"/>
      <c r="AB113" s="690"/>
      <c r="AC113" s="690"/>
      <c r="AD113" s="690"/>
    </row>
    <row r="115" spans="1:30" s="762" customFormat="1" ht="33">
      <c r="A115" s="763" t="s">
        <v>1113</v>
      </c>
      <c r="B115" s="760"/>
      <c r="C115" s="761"/>
      <c r="D115" s="760"/>
      <c r="E115" s="759"/>
      <c r="H115" s="761"/>
    </row>
    <row r="116" spans="1:30" s="689" customFormat="1">
      <c r="A116" s="699" t="s">
        <v>1109</v>
      </c>
      <c r="B116" s="699">
        <v>43220</v>
      </c>
      <c r="C116" s="700">
        <v>6</v>
      </c>
      <c r="D116" s="701">
        <f>EDATE(B116,C116)</f>
        <v>43403</v>
      </c>
      <c r="E116" s="700" t="s">
        <v>1241</v>
      </c>
      <c r="F116" s="700" t="s">
        <v>1065</v>
      </c>
      <c r="G116" s="799">
        <v>670.5</v>
      </c>
      <c r="H116" s="700" t="s">
        <v>785</v>
      </c>
      <c r="I116" s="700">
        <v>2562.5</v>
      </c>
      <c r="L116" s="690"/>
      <c r="M116" s="686">
        <v>2562.5</v>
      </c>
      <c r="N116" s="690"/>
      <c r="O116" s="690"/>
      <c r="P116" s="690"/>
      <c r="Q116" s="690"/>
      <c r="R116" s="690"/>
      <c r="S116" s="690"/>
      <c r="T116" s="690"/>
      <c r="U116" s="690"/>
      <c r="V116" s="690"/>
      <c r="W116" s="690"/>
      <c r="X116" s="690"/>
      <c r="Y116" s="690"/>
      <c r="Z116" s="690"/>
      <c r="AA116" s="690"/>
      <c r="AB116" s="690"/>
      <c r="AC116" s="690"/>
      <c r="AD116" s="690"/>
    </row>
    <row r="117" spans="1:30" s="689" customFormat="1">
      <c r="A117" s="699" t="s">
        <v>1109</v>
      </c>
      <c r="B117" s="699">
        <v>43220</v>
      </c>
      <c r="C117" s="700">
        <v>6</v>
      </c>
      <c r="D117" s="701">
        <f>EDATE(B117,C117)</f>
        <v>43403</v>
      </c>
      <c r="E117" s="705" t="s">
        <v>1242</v>
      </c>
      <c r="F117" s="700" t="s">
        <v>1065</v>
      </c>
      <c r="G117" s="799">
        <v>745</v>
      </c>
      <c r="H117" s="700" t="s">
        <v>785</v>
      </c>
      <c r="I117" s="480"/>
      <c r="L117" s="690"/>
      <c r="M117" s="690">
        <f>SUM(M109:M116)</f>
        <v>3088.5</v>
      </c>
      <c r="N117" s="690"/>
      <c r="O117" s="690"/>
      <c r="P117" s="690"/>
      <c r="Q117" s="690"/>
      <c r="R117" s="690"/>
      <c r="S117" s="690"/>
      <c r="T117" s="690"/>
      <c r="U117" s="690"/>
      <c r="V117" s="690"/>
      <c r="W117" s="690"/>
      <c r="X117" s="690"/>
      <c r="Y117" s="690"/>
      <c r="Z117" s="690"/>
      <c r="AA117" s="690"/>
      <c r="AB117" s="690"/>
      <c r="AC117" s="690"/>
      <c r="AD117" s="690"/>
    </row>
    <row r="118" spans="1:30" s="689" customFormat="1">
      <c r="A118" s="699" t="s">
        <v>1109</v>
      </c>
      <c r="B118" s="699">
        <v>43220</v>
      </c>
      <c r="C118" s="700">
        <v>1</v>
      </c>
      <c r="D118" s="701">
        <v>43250</v>
      </c>
      <c r="E118" s="705" t="s">
        <v>1094</v>
      </c>
      <c r="F118" s="700" t="s">
        <v>960</v>
      </c>
      <c r="G118" s="799">
        <v>266</v>
      </c>
      <c r="H118" s="700" t="s">
        <v>785</v>
      </c>
      <c r="I118" s="480"/>
      <c r="L118" s="690"/>
      <c r="M118" s="690"/>
      <c r="N118" s="690"/>
      <c r="O118" s="690"/>
      <c r="P118" s="690"/>
      <c r="Q118" s="690"/>
      <c r="R118" s="690"/>
      <c r="S118" s="690"/>
      <c r="T118" s="690"/>
      <c r="U118" s="690"/>
      <c r="V118" s="690"/>
      <c r="W118" s="690"/>
      <c r="X118" s="690"/>
      <c r="Y118" s="690"/>
      <c r="Z118" s="690"/>
      <c r="AA118" s="690"/>
      <c r="AB118" s="690"/>
      <c r="AC118" s="690"/>
      <c r="AD118" s="690"/>
    </row>
    <row r="119" spans="1:30" s="689" customFormat="1">
      <c r="A119" s="699" t="s">
        <v>1109</v>
      </c>
      <c r="B119" s="699">
        <v>43220</v>
      </c>
      <c r="C119" s="700">
        <v>3</v>
      </c>
      <c r="D119" s="701">
        <f>EDATE(B119,C119)</f>
        <v>43311</v>
      </c>
      <c r="E119" s="705" t="s">
        <v>1093</v>
      </c>
      <c r="F119" s="700" t="s">
        <v>348</v>
      </c>
      <c r="G119" s="799">
        <v>351</v>
      </c>
      <c r="H119" s="700" t="s">
        <v>785</v>
      </c>
      <c r="I119" s="480"/>
      <c r="L119" s="690"/>
      <c r="M119" s="690"/>
      <c r="N119" s="690"/>
      <c r="O119" s="690"/>
      <c r="P119" s="690"/>
      <c r="Q119" s="690"/>
      <c r="R119" s="690"/>
      <c r="S119" s="690"/>
      <c r="T119" s="690"/>
      <c r="U119" s="690"/>
      <c r="V119" s="690"/>
      <c r="W119" s="690"/>
      <c r="X119" s="690"/>
      <c r="Y119" s="690"/>
      <c r="Z119" s="690"/>
      <c r="AA119" s="690"/>
      <c r="AB119" s="690"/>
      <c r="AC119" s="690"/>
      <c r="AD119" s="690"/>
    </row>
    <row r="120" spans="1:30" s="689" customFormat="1">
      <c r="A120" s="699" t="s">
        <v>1109</v>
      </c>
      <c r="B120" s="699">
        <v>43220</v>
      </c>
      <c r="C120" s="700">
        <v>3</v>
      </c>
      <c r="D120" s="701">
        <v>43312</v>
      </c>
      <c r="E120" s="705" t="s">
        <v>1092</v>
      </c>
      <c r="F120" s="700" t="s">
        <v>729</v>
      </c>
      <c r="G120" s="799">
        <v>390</v>
      </c>
      <c r="H120" s="700" t="s">
        <v>785</v>
      </c>
      <c r="I120" s="480"/>
      <c r="L120" s="690"/>
      <c r="M120" s="690"/>
      <c r="N120" s="690"/>
      <c r="O120" s="690"/>
      <c r="P120" s="690"/>
      <c r="Q120" s="690"/>
      <c r="R120" s="690"/>
      <c r="S120" s="690"/>
      <c r="T120" s="690"/>
      <c r="U120" s="690"/>
      <c r="V120" s="690"/>
      <c r="W120" s="690"/>
      <c r="X120" s="690"/>
      <c r="Y120" s="690"/>
      <c r="Z120" s="690"/>
      <c r="AA120" s="690"/>
      <c r="AB120" s="690"/>
      <c r="AC120" s="690"/>
      <c r="AD120" s="690"/>
    </row>
    <row r="121" spans="1:30" s="689" customFormat="1">
      <c r="A121" s="699" t="s">
        <v>1109</v>
      </c>
      <c r="B121" s="699">
        <v>43210</v>
      </c>
      <c r="C121" s="700">
        <v>1</v>
      </c>
      <c r="D121" s="701">
        <f>EDATE(B121,C121)</f>
        <v>43240</v>
      </c>
      <c r="E121" s="705" t="s">
        <v>1091</v>
      </c>
      <c r="F121" s="700" t="s">
        <v>389</v>
      </c>
      <c r="G121" s="799">
        <v>140</v>
      </c>
      <c r="H121" s="700" t="s">
        <v>785</v>
      </c>
      <c r="I121" s="480"/>
      <c r="L121" s="690"/>
      <c r="M121" s="690"/>
      <c r="N121" s="690"/>
      <c r="O121" s="690"/>
      <c r="P121" s="690"/>
      <c r="Q121" s="690"/>
      <c r="R121" s="690"/>
      <c r="S121" s="690"/>
      <c r="T121" s="690"/>
      <c r="U121" s="690"/>
      <c r="V121" s="690"/>
      <c r="W121" s="690"/>
      <c r="X121" s="690"/>
      <c r="Y121" s="690"/>
      <c r="Z121" s="690"/>
      <c r="AA121" s="690"/>
      <c r="AB121" s="690"/>
      <c r="AC121" s="690"/>
      <c r="AD121" s="690"/>
    </row>
    <row r="122" spans="1:30">
      <c r="A122"/>
      <c r="B122"/>
      <c r="C122"/>
      <c r="D122"/>
      <c r="E122"/>
      <c r="G122" s="799"/>
      <c r="H122"/>
      <c r="I122" t="s">
        <v>1243</v>
      </c>
      <c r="J122" s="329"/>
    </row>
    <row r="123" spans="1:30" s="183" customFormat="1" ht="21">
      <c r="F123" s="815" t="s">
        <v>350</v>
      </c>
      <c r="G123" s="816">
        <f>SUM(G32:G122)</f>
        <v>26331</v>
      </c>
      <c r="I123" s="817">
        <f>SUM(I32:I122)</f>
        <v>25036</v>
      </c>
      <c r="J123" s="817" t="s">
        <v>1207</v>
      </c>
      <c r="K123" s="817"/>
    </row>
    <row r="124" spans="1:30">
      <c r="A124"/>
      <c r="B124"/>
      <c r="C124"/>
      <c r="D124"/>
      <c r="E124"/>
      <c r="H124"/>
    </row>
    <row r="125" spans="1:30" s="871" customFormat="1" ht="61.5">
      <c r="A125" s="870" t="s">
        <v>950</v>
      </c>
    </row>
    <row r="126" spans="1:30">
      <c r="F126" s="729"/>
      <c r="G126" s="583"/>
    </row>
    <row r="127" spans="1:30">
      <c r="A127" s="560" t="s">
        <v>806</v>
      </c>
      <c r="B127" s="532" t="s">
        <v>781</v>
      </c>
      <c r="C127" s="531" t="s">
        <v>782</v>
      </c>
      <c r="D127" s="532" t="s">
        <v>780</v>
      </c>
      <c r="E127" s="558" t="s">
        <v>906</v>
      </c>
      <c r="F127" s="559" t="s">
        <v>907</v>
      </c>
      <c r="G127" s="533" t="s">
        <v>801</v>
      </c>
      <c r="H127" s="531" t="s">
        <v>951</v>
      </c>
      <c r="I127" s="531" t="s">
        <v>7</v>
      </c>
      <c r="J127" s="534" t="s">
        <v>783</v>
      </c>
      <c r="K127" s="546"/>
    </row>
    <row r="128" spans="1:30">
      <c r="A128" s="627">
        <v>43188</v>
      </c>
      <c r="B128" s="247">
        <v>43188</v>
      </c>
      <c r="F128" s="625" t="s">
        <v>949</v>
      </c>
      <c r="G128" s="626">
        <v>490</v>
      </c>
      <c r="H128" s="729">
        <v>14.51</v>
      </c>
      <c r="I128" s="246">
        <f>G128-H128</f>
        <v>475.49</v>
      </c>
      <c r="J128" s="729" t="s">
        <v>581</v>
      </c>
    </row>
    <row r="129" spans="1:10">
      <c r="A129" s="627">
        <v>43182</v>
      </c>
      <c r="B129" s="628" t="s">
        <v>952</v>
      </c>
      <c r="G129" s="626">
        <v>275</v>
      </c>
      <c r="J129" s="729" t="s">
        <v>581</v>
      </c>
    </row>
    <row r="135" spans="1:10">
      <c r="E135" s="557" t="s">
        <v>940</v>
      </c>
    </row>
    <row r="206" spans="7:7">
      <c r="G206" s="258"/>
    </row>
    <row r="248" spans="1:10" s="419" customFormat="1" ht="54.75">
      <c r="A248" s="417" t="s">
        <v>908</v>
      </c>
      <c r="B248" s="418"/>
      <c r="D248" s="420"/>
      <c r="E248" s="554"/>
      <c r="F248" s="420"/>
      <c r="I248" s="547"/>
    </row>
    <row r="249" spans="1:10" ht="23.25">
      <c r="A249" s="538" t="s">
        <v>781</v>
      </c>
      <c r="B249" s="537" t="s">
        <v>782</v>
      </c>
      <c r="C249" s="538" t="s">
        <v>780</v>
      </c>
      <c r="D249" s="254" t="s">
        <v>4</v>
      </c>
      <c r="E249" s="551" t="s">
        <v>5</v>
      </c>
      <c r="F249" s="102" t="s">
        <v>6</v>
      </c>
      <c r="G249" s="102" t="s">
        <v>7</v>
      </c>
      <c r="H249" s="102"/>
      <c r="I249" s="548"/>
      <c r="J249" s="51"/>
    </row>
    <row r="250" spans="1:10">
      <c r="A250" s="247">
        <v>43188</v>
      </c>
      <c r="B250"/>
      <c r="C250"/>
      <c r="D250" s="575" t="s">
        <v>936</v>
      </c>
      <c r="E250" s="574">
        <v>490</v>
      </c>
      <c r="F250" s="574">
        <v>14.51</v>
      </c>
      <c r="G250" s="258">
        <f>E250-F250</f>
        <v>475.49</v>
      </c>
      <c r="H250"/>
      <c r="I250" s="70"/>
    </row>
    <row r="251" spans="1:10" ht="18.75">
      <c r="A251"/>
      <c r="B251"/>
      <c r="C251"/>
      <c r="D251"/>
      <c r="E251" s="550"/>
      <c r="H251"/>
      <c r="I251" s="70"/>
    </row>
    <row r="252" spans="1:10" ht="18.75">
      <c r="A252"/>
      <c r="B252"/>
      <c r="C252"/>
      <c r="D252"/>
      <c r="E252" s="550"/>
      <c r="H252"/>
      <c r="I252" s="70"/>
    </row>
    <row r="253" spans="1:10" ht="18.75">
      <c r="A253"/>
      <c r="B253"/>
      <c r="C253"/>
      <c r="D253"/>
      <c r="E253" s="550"/>
      <c r="H253"/>
      <c r="I253" s="70"/>
    </row>
  </sheetData>
  <customSheetViews>
    <customSheetView guid="{DD41D0B5-6320-4E50-909F-3C946F1CC831}" topLeftCell="B42">
      <selection activeCell="G49" sqref="G49"/>
      <pageMargins left="0.7" right="0.7" top="0.75" bottom="0.75" header="0.3" footer="0.3"/>
      <pageSetup orientation="portrait" r:id="rId1"/>
    </customSheetView>
  </customSheetViews>
  <mergeCells count="1">
    <mergeCell ref="A125:XFD125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March to Dec 2016.csv</vt:lpstr>
      <vt:lpstr>March </vt:lpstr>
      <vt:lpstr>April </vt:lpstr>
      <vt:lpstr>May</vt:lpstr>
      <vt:lpstr>June</vt:lpstr>
      <vt:lpstr>July</vt:lpstr>
      <vt:lpstr>Aug </vt:lpstr>
      <vt:lpstr>Sep</vt:lpstr>
      <vt:lpstr>Oct </vt:lpstr>
      <vt:lpstr>Nov</vt:lpstr>
      <vt:lpstr>2016 Dec</vt:lpstr>
      <vt:lpstr>2017 ALL</vt:lpstr>
      <vt:lpstr>2017 Jan</vt:lpstr>
      <vt:lpstr>2017 Feb</vt:lpstr>
      <vt:lpstr>2017 Mar</vt:lpstr>
      <vt:lpstr>2017 Apr</vt:lpstr>
      <vt:lpstr>2017 May</vt:lpstr>
      <vt:lpstr>2017 June</vt:lpstr>
      <vt:lpstr>July 2017</vt:lpstr>
      <vt:lpstr>August 2017</vt:lpstr>
      <vt:lpstr>Sept 2017</vt:lpstr>
      <vt:lpstr>October 2017</vt:lpstr>
      <vt:lpstr>November 2017</vt:lpstr>
      <vt:lpstr>December 2017</vt:lpstr>
      <vt:lpstr>January 2018</vt:lpstr>
      <vt:lpstr>February 2018</vt:lpstr>
      <vt:lpstr>March 2018</vt:lpstr>
      <vt:lpstr>April 2018</vt:lpstr>
      <vt:lpstr>May 2018</vt:lpstr>
      <vt:lpstr>'February 2018'!Print_Area</vt:lpstr>
      <vt:lpstr>'January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 Twu</dc:creator>
  <cp:lastModifiedBy>evangeline</cp:lastModifiedBy>
  <cp:lastPrinted>2018-03-21T17:39:12Z</cp:lastPrinted>
  <dcterms:created xsi:type="dcterms:W3CDTF">2016-07-14T21:14:56Z</dcterms:created>
  <dcterms:modified xsi:type="dcterms:W3CDTF">2018-06-26T18:09:15Z</dcterms:modified>
</cp:coreProperties>
</file>